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drawings/drawing15.xml" ContentType="application/vnd.openxmlformats-officedocument.drawing+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drawings/drawing11.xml" ContentType="application/vnd.openxmlformats-officedocument.drawing+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drawings/drawing12.xml" ContentType="application/vnd.openxmlformats-officedocument.drawing+xml"/>
  <Override PartName="/xl/charts/chart44.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33.xml" ContentType="application/vnd.openxmlformats-officedocument.drawingml.chart+xml"/>
  <Override PartName="/xl/charts/chart42.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010" yWindow="-15" windowWidth="16905" windowHeight="13365" tabRatio="954"/>
  </bookViews>
  <sheets>
    <sheet name="AllUserQs" sheetId="1" r:id="rId1"/>
    <sheet name="Q0source" sheetId="27" r:id="rId2"/>
    <sheet name="Q1sex" sheetId="2" r:id="rId3"/>
    <sheet name="Q2age" sheetId="3" r:id="rId4"/>
    <sheet name="Q3code" sheetId="4" r:id="rId5"/>
    <sheet name="Q4freq" sheetId="5" r:id="rId6"/>
    <sheet name="Q5trav" sheetId="6" r:id="rId7"/>
    <sheet name="Q6findp" sheetId="7" r:id="rId8"/>
    <sheet name="Q7prefp" sheetId="8" r:id="rId9"/>
    <sheet name="Q8findp" sheetId="9" r:id="rId10"/>
    <sheet name="Q9wherep" sheetId="10" r:id="rId11"/>
    <sheet name="Q10purpv" sheetId="11" r:id="rId12"/>
    <sheet name="Q11with" sheetId="12" r:id="rId13"/>
    <sheet name="Q12spend" sheetId="13" r:id="rId14"/>
    <sheet name="Q13long" sheetId="14" r:id="rId15"/>
    <sheet name="Q14limit" sheetId="15" r:id="rId16"/>
    <sheet name="Q15aspects" sheetId="16" r:id="rId17"/>
    <sheet name="Q16recom" sheetId="17" r:id="rId18"/>
    <sheet name="Q17imp" sheetId="18" r:id="rId19"/>
    <sheet name="Q18£inc" sheetId="19" r:id="rId20"/>
    <sheet name="Q19£which" sheetId="20" r:id="rId21"/>
    <sheet name="Q20c&amp;c" sheetId="21" r:id="rId22"/>
    <sheet name="Q21s&amp;c" sheetId="22" r:id="rId23"/>
    <sheet name="Q22b&amp;c" sheetId="23" r:id="rId24"/>
    <sheet name="Q23del" sheetId="24" r:id="rId25"/>
    <sheet name="Q24-26info" sheetId="25" r:id="rId26"/>
    <sheet name="Q27-29prob" sheetId="26" r:id="rId27"/>
  </sheets>
  <calcPr calcId="125725"/>
</workbook>
</file>

<file path=xl/calcChain.xml><?xml version="1.0" encoding="utf-8"?>
<calcChain xmlns="http://schemas.openxmlformats.org/spreadsheetml/2006/main">
  <c r="H255" i="27"/>
  <c r="H254"/>
  <c r="E258" i="26"/>
  <c r="E257"/>
  <c r="E256"/>
  <c r="E255"/>
  <c r="E263" s="1"/>
  <c r="E254"/>
  <c r="D254"/>
  <c r="C254"/>
  <c r="B254"/>
  <c r="A254"/>
  <c r="E260" i="25"/>
  <c r="E259"/>
  <c r="E258"/>
  <c r="E257"/>
  <c r="E256"/>
  <c r="E255"/>
  <c r="E263" s="1"/>
  <c r="E254"/>
  <c r="D254"/>
  <c r="C254"/>
  <c r="B254"/>
  <c r="A254"/>
  <c r="E263" i="24"/>
  <c r="E262"/>
  <c r="E261"/>
  <c r="E260"/>
  <c r="E259"/>
  <c r="E258"/>
  <c r="E257"/>
  <c r="E256"/>
  <c r="E255"/>
  <c r="E264" s="1"/>
  <c r="E254"/>
  <c r="D254"/>
  <c r="C254"/>
  <c r="B254"/>
  <c r="A254"/>
  <c r="E261" i="23"/>
  <c r="E260"/>
  <c r="E259"/>
  <c r="E258"/>
  <c r="E257"/>
  <c r="E256"/>
  <c r="E255"/>
  <c r="E263" s="1"/>
  <c r="E254"/>
  <c r="D254"/>
  <c r="C254"/>
  <c r="C257" s="1"/>
  <c r="B254"/>
  <c r="B257" s="1"/>
  <c r="A254"/>
  <c r="C256" s="1"/>
  <c r="E262" i="22"/>
  <c r="E261"/>
  <c r="E260"/>
  <c r="E259"/>
  <c r="E258"/>
  <c r="E257"/>
  <c r="E256"/>
  <c r="E255"/>
  <c r="E263" s="1"/>
  <c r="E254"/>
  <c r="D254"/>
  <c r="C254"/>
  <c r="C257" s="1"/>
  <c r="B254"/>
  <c r="B257" s="1"/>
  <c r="A254"/>
  <c r="C256" s="1"/>
  <c r="F262" i="21"/>
  <c r="E262"/>
  <c r="G262" s="1"/>
  <c r="F261"/>
  <c r="E261"/>
  <c r="G261" s="1"/>
  <c r="F260"/>
  <c r="E260"/>
  <c r="G260" s="1"/>
  <c r="G259"/>
  <c r="F259"/>
  <c r="E259"/>
  <c r="F258"/>
  <c r="E258"/>
  <c r="G258" s="1"/>
  <c r="F257"/>
  <c r="E257"/>
  <c r="G257" s="1"/>
  <c r="G256"/>
  <c r="F256"/>
  <c r="E256"/>
  <c r="F255"/>
  <c r="G255" s="1"/>
  <c r="E255"/>
  <c r="G254"/>
  <c r="D254"/>
  <c r="C254"/>
  <c r="B254"/>
  <c r="A254"/>
  <c r="O262" i="20"/>
  <c r="N262"/>
  <c r="P262" s="1"/>
  <c r="O261"/>
  <c r="N261"/>
  <c r="P261" s="1"/>
  <c r="O260"/>
  <c r="N260"/>
  <c r="P260" s="1"/>
  <c r="P259"/>
  <c r="O259"/>
  <c r="N259"/>
  <c r="O258"/>
  <c r="N258"/>
  <c r="P258" s="1"/>
  <c r="O257"/>
  <c r="N257"/>
  <c r="P257" s="1"/>
  <c r="O256"/>
  <c r="N256"/>
  <c r="P256" s="1"/>
  <c r="O255"/>
  <c r="P255" s="1"/>
  <c r="N255"/>
  <c r="P254"/>
  <c r="M254"/>
  <c r="L254"/>
  <c r="K254"/>
  <c r="J254"/>
  <c r="I254"/>
  <c r="H254"/>
  <c r="G254"/>
  <c r="F254"/>
  <c r="E254"/>
  <c r="D254"/>
  <c r="C254"/>
  <c r="B254"/>
  <c r="A254"/>
  <c r="B254" i="19"/>
  <c r="A254"/>
  <c r="F279" i="18"/>
  <c r="F278"/>
  <c r="F277"/>
  <c r="F276"/>
  <c r="F275"/>
  <c r="F274"/>
  <c r="F273"/>
  <c r="F272"/>
  <c r="F271"/>
  <c r="F270"/>
  <c r="F269"/>
  <c r="F267"/>
  <c r="F266"/>
  <c r="F265"/>
  <c r="F264"/>
  <c r="A264"/>
  <c r="E261"/>
  <c r="D261"/>
  <c r="C261"/>
  <c r="B261"/>
  <c r="G261" s="1"/>
  <c r="E260"/>
  <c r="D260"/>
  <c r="C260"/>
  <c r="B260"/>
  <c r="G260" s="1"/>
  <c r="E259"/>
  <c r="D259"/>
  <c r="C259"/>
  <c r="B259"/>
  <c r="F259" s="1"/>
  <c r="F268" s="1"/>
  <c r="E258"/>
  <c r="D258"/>
  <c r="C258"/>
  <c r="B258"/>
  <c r="G258" s="1"/>
  <c r="E257"/>
  <c r="D257"/>
  <c r="C257"/>
  <c r="B257"/>
  <c r="G257" s="1"/>
  <c r="E256"/>
  <c r="D256"/>
  <c r="C256"/>
  <c r="B256"/>
  <c r="G256" s="1"/>
  <c r="E255"/>
  <c r="D255"/>
  <c r="C255"/>
  <c r="B255"/>
  <c r="G255" s="1"/>
  <c r="E254"/>
  <c r="D254"/>
  <c r="C254"/>
  <c r="B254"/>
  <c r="G254" s="1"/>
  <c r="F262" i="17"/>
  <c r="E262"/>
  <c r="D262"/>
  <c r="G262" s="1"/>
  <c r="F261"/>
  <c r="E261"/>
  <c r="D261"/>
  <c r="G261" s="1"/>
  <c r="F260"/>
  <c r="E260"/>
  <c r="D260"/>
  <c r="G260" s="1"/>
  <c r="F259"/>
  <c r="E259"/>
  <c r="D259"/>
  <c r="G259" s="1"/>
  <c r="F258"/>
  <c r="E258"/>
  <c r="D258"/>
  <c r="G258" s="1"/>
  <c r="F257"/>
  <c r="E257"/>
  <c r="D257"/>
  <c r="G257" s="1"/>
  <c r="F256"/>
  <c r="E256"/>
  <c r="D256"/>
  <c r="G256" s="1"/>
  <c r="F255"/>
  <c r="E255"/>
  <c r="D255"/>
  <c r="G255" s="1"/>
  <c r="F254"/>
  <c r="E254"/>
  <c r="D254"/>
  <c r="G254" s="1"/>
  <c r="B254"/>
  <c r="A254"/>
  <c r="G253"/>
  <c r="AN262" i="16"/>
  <c r="AM262"/>
  <c r="AL262"/>
  <c r="AK262"/>
  <c r="AJ262"/>
  <c r="AO262" s="1"/>
  <c r="AN261"/>
  <c r="AM261"/>
  <c r="AL261"/>
  <c r="AK261"/>
  <c r="AJ261"/>
  <c r="AO261" s="1"/>
  <c r="AN260"/>
  <c r="AM260"/>
  <c r="AL260"/>
  <c r="AK260"/>
  <c r="AJ260"/>
  <c r="AO260" s="1"/>
  <c r="AN259"/>
  <c r="AM259"/>
  <c r="AL259"/>
  <c r="AK259"/>
  <c r="AJ259"/>
  <c r="AO259" s="1"/>
  <c r="AN258"/>
  <c r="AM258"/>
  <c r="AL258"/>
  <c r="AK258"/>
  <c r="AJ258"/>
  <c r="AO258" s="1"/>
  <c r="AN257"/>
  <c r="AM257"/>
  <c r="AL257"/>
  <c r="AK257"/>
  <c r="AJ257"/>
  <c r="AO257" s="1"/>
  <c r="AN256"/>
  <c r="AM256"/>
  <c r="AL256"/>
  <c r="AK256"/>
  <c r="AJ256"/>
  <c r="AO256" s="1"/>
  <c r="AN255"/>
  <c r="AM255"/>
  <c r="AL255"/>
  <c r="AK255"/>
  <c r="AJ255"/>
  <c r="AO255" s="1"/>
  <c r="AN254"/>
  <c r="AM254"/>
  <c r="AL254"/>
  <c r="AK254"/>
  <c r="AJ254"/>
  <c r="AO254" s="1"/>
  <c r="AH254"/>
  <c r="AG254"/>
  <c r="AF254"/>
  <c r="AE254"/>
  <c r="AD254"/>
  <c r="AC254"/>
  <c r="AB254"/>
  <c r="AA254"/>
  <c r="Z254"/>
  <c r="Y254"/>
  <c r="X254"/>
  <c r="W254"/>
  <c r="V254"/>
  <c r="U254"/>
  <c r="T254"/>
  <c r="S254"/>
  <c r="R254"/>
  <c r="Q254"/>
  <c r="P254"/>
  <c r="O254"/>
  <c r="N254"/>
  <c r="M254"/>
  <c r="L254"/>
  <c r="K254"/>
  <c r="J254"/>
  <c r="I254"/>
  <c r="H254"/>
  <c r="G254"/>
  <c r="F254"/>
  <c r="E254"/>
  <c r="D254"/>
  <c r="C254"/>
  <c r="B254"/>
  <c r="A254"/>
  <c r="C263" i="15"/>
  <c r="F259"/>
  <c r="F258"/>
  <c r="F257"/>
  <c r="F256"/>
  <c r="F255"/>
  <c r="F254"/>
  <c r="F260" s="1"/>
  <c r="D254"/>
  <c r="D263" s="1"/>
  <c r="C254"/>
  <c r="B254"/>
  <c r="B263" s="1"/>
  <c r="A254"/>
  <c r="A263" s="1"/>
  <c r="F254" i="14"/>
  <c r="E254"/>
  <c r="D254"/>
  <c r="C254"/>
  <c r="B254"/>
  <c r="A254"/>
  <c r="F254" i="13"/>
  <c r="E254"/>
  <c r="D254"/>
  <c r="C254"/>
  <c r="B254"/>
  <c r="A254"/>
  <c r="C254" i="12"/>
  <c r="B254"/>
  <c r="A254"/>
  <c r="F254" i="11"/>
  <c r="E254"/>
  <c r="D254"/>
  <c r="C254"/>
  <c r="B254"/>
  <c r="A254"/>
  <c r="P262" i="10"/>
  <c r="P261"/>
  <c r="P260"/>
  <c r="P259"/>
  <c r="P258"/>
  <c r="P257"/>
  <c r="P256"/>
  <c r="P255"/>
  <c r="P254"/>
  <c r="P263" s="1"/>
  <c r="N254"/>
  <c r="M254"/>
  <c r="L254"/>
  <c r="K254"/>
  <c r="J254"/>
  <c r="I254"/>
  <c r="H254"/>
  <c r="G254"/>
  <c r="F254"/>
  <c r="E254"/>
  <c r="D254"/>
  <c r="C254"/>
  <c r="B254"/>
  <c r="A254"/>
  <c r="E254" i="9"/>
  <c r="D254"/>
  <c r="C254"/>
  <c r="B254"/>
  <c r="A254"/>
  <c r="B254" i="8"/>
  <c r="A254"/>
  <c r="C254" i="7"/>
  <c r="B254"/>
  <c r="A254"/>
  <c r="G254" i="6"/>
  <c r="F254"/>
  <c r="E254"/>
  <c r="D254"/>
  <c r="C254"/>
  <c r="B254"/>
  <c r="A254"/>
  <c r="F254" i="5"/>
  <c r="E254"/>
  <c r="D254"/>
  <c r="C254"/>
  <c r="B254"/>
  <c r="A254"/>
  <c r="B256" i="4"/>
  <c r="B255"/>
  <c r="B254"/>
  <c r="B263" s="1"/>
  <c r="G254" i="3"/>
  <c r="F254"/>
  <c r="E254"/>
  <c r="D254"/>
  <c r="C254"/>
  <c r="B254"/>
  <c r="A254"/>
  <c r="C254" i="2"/>
  <c r="B254"/>
  <c r="A254"/>
  <c r="GB257" i="1"/>
  <c r="GA257"/>
  <c r="FZ257"/>
  <c r="GB256"/>
  <c r="FU257"/>
  <c r="FW256"/>
  <c r="FV257" s="1"/>
  <c r="FE257"/>
  <c r="FD257"/>
  <c r="FF256"/>
  <c r="FF257" s="1"/>
  <c r="FR257"/>
  <c r="FQ257"/>
  <c r="FP257"/>
  <c r="FR256"/>
  <c r="FK257"/>
  <c r="FL257"/>
  <c r="FM256"/>
  <c r="FM257"/>
  <c r="EJ269"/>
  <c r="EE264"/>
  <c r="EJ264"/>
  <c r="EJ275"/>
  <c r="EJ276"/>
  <c r="EJ279"/>
  <c r="EJ274"/>
  <c r="EJ265"/>
  <c r="EJ278"/>
  <c r="EJ277"/>
  <c r="EJ271"/>
  <c r="EJ272"/>
  <c r="EJ267"/>
  <c r="EJ270"/>
  <c r="EJ273"/>
  <c r="EJ266"/>
  <c r="FO254"/>
  <c r="GY257"/>
  <c r="GY256"/>
  <c r="GY258"/>
  <c r="GY255"/>
  <c r="GY254"/>
  <c r="GD260"/>
  <c r="GD259"/>
  <c r="GD258"/>
  <c r="GD257"/>
  <c r="GD256"/>
  <c r="GD255"/>
  <c r="GD254"/>
  <c r="FY262"/>
  <c r="FY263"/>
  <c r="FY261"/>
  <c r="FY260"/>
  <c r="FY259"/>
  <c r="FY258"/>
  <c r="FY255"/>
  <c r="FY254"/>
  <c r="FY256" s="1"/>
  <c r="FX254"/>
  <c r="ED253"/>
  <c r="FC254"/>
  <c r="FJ254"/>
  <c r="FT254"/>
  <c r="FT259"/>
  <c r="FT261"/>
  <c r="FT260"/>
  <c r="FT258"/>
  <c r="FT257"/>
  <c r="FT256"/>
  <c r="FT255"/>
  <c r="FO261"/>
  <c r="FO260"/>
  <c r="FO259"/>
  <c r="FO258"/>
  <c r="FO262"/>
  <c r="FO257"/>
  <c r="FO256"/>
  <c r="FO255"/>
  <c r="GX254"/>
  <c r="GW254"/>
  <c r="GV254"/>
  <c r="GU254"/>
  <c r="GC254"/>
  <c r="GB254"/>
  <c r="GA254"/>
  <c r="FZ254"/>
  <c r="FW254"/>
  <c r="FV254"/>
  <c r="FU254"/>
  <c r="FP254"/>
  <c r="FK254"/>
  <c r="FD254"/>
  <c r="FS254"/>
  <c r="FR254"/>
  <c r="FQ254"/>
  <c r="FN254"/>
  <c r="FM254"/>
  <c r="FL254"/>
  <c r="FG254"/>
  <c r="FH255"/>
  <c r="FH256"/>
  <c r="FH257"/>
  <c r="FH258"/>
  <c r="FH259"/>
  <c r="FH260"/>
  <c r="FH261"/>
  <c r="FH262"/>
  <c r="FI255"/>
  <c r="FI256"/>
  <c r="FJ256" s="1"/>
  <c r="FI257"/>
  <c r="FJ257" s="1"/>
  <c r="FI258"/>
  <c r="FJ258" s="1"/>
  <c r="FI259"/>
  <c r="FJ259" s="1"/>
  <c r="FI260"/>
  <c r="FJ260" s="1"/>
  <c r="FI261"/>
  <c r="FJ261" s="1"/>
  <c r="FI262"/>
  <c r="FJ255"/>
  <c r="EZ254"/>
  <c r="FB260"/>
  <c r="FB258"/>
  <c r="FA262"/>
  <c r="FB262"/>
  <c r="FA261"/>
  <c r="FB261"/>
  <c r="FA259"/>
  <c r="FB259"/>
  <c r="FA257"/>
  <c r="FB257"/>
  <c r="FA256"/>
  <c r="FB256"/>
  <c r="FA255"/>
  <c r="FB255"/>
  <c r="FF254"/>
  <c r="FE254"/>
  <c r="CH259"/>
  <c r="DR262"/>
  <c r="EG261"/>
  <c r="EH261"/>
  <c r="EI261"/>
  <c r="EF261"/>
  <c r="EA262"/>
  <c r="FA260"/>
  <c r="FA258"/>
  <c r="EF254"/>
  <c r="EA254"/>
  <c r="EY254"/>
  <c r="EX254"/>
  <c r="EW254"/>
  <c r="EV254"/>
  <c r="EU254"/>
  <c r="ET254"/>
  <c r="ES254"/>
  <c r="ER254"/>
  <c r="EQ254"/>
  <c r="EP254"/>
  <c r="EO254"/>
  <c r="EN254"/>
  <c r="EM254"/>
  <c r="EL254"/>
  <c r="EI254"/>
  <c r="CF254"/>
  <c r="CF263" s="1"/>
  <c r="CE254"/>
  <c r="CE263" s="1"/>
  <c r="CD254"/>
  <c r="CD263" s="1"/>
  <c r="CC254"/>
  <c r="CC263" s="1"/>
  <c r="EF260"/>
  <c r="EF255"/>
  <c r="EF256"/>
  <c r="EF257"/>
  <c r="EF258"/>
  <c r="EF259"/>
  <c r="EG254"/>
  <c r="EH254"/>
  <c r="EG255"/>
  <c r="EH255"/>
  <c r="EI255"/>
  <c r="EG256"/>
  <c r="EH256"/>
  <c r="EI256"/>
  <c r="EG257"/>
  <c r="EH257"/>
  <c r="EI257"/>
  <c r="EG258"/>
  <c r="EH258"/>
  <c r="EI258"/>
  <c r="EG259"/>
  <c r="EH259"/>
  <c r="EI259"/>
  <c r="EG260"/>
  <c r="EH260"/>
  <c r="EI260"/>
  <c r="EB254"/>
  <c r="EC254"/>
  <c r="EB255"/>
  <c r="EC255"/>
  <c r="EB256"/>
  <c r="EC256"/>
  <c r="EB257"/>
  <c r="EC257"/>
  <c r="EB258"/>
  <c r="EC258"/>
  <c r="EB259"/>
  <c r="EC259"/>
  <c r="EB260"/>
  <c r="EC260"/>
  <c r="EB261"/>
  <c r="EC261"/>
  <c r="EB262"/>
  <c r="EC262"/>
  <c r="EA261"/>
  <c r="EA260"/>
  <c r="EA259"/>
  <c r="EA258"/>
  <c r="EA257"/>
  <c r="EA256"/>
  <c r="EA255"/>
  <c r="DV254"/>
  <c r="DU254"/>
  <c r="DT254"/>
  <c r="DS254"/>
  <c r="DR254"/>
  <c r="DY254"/>
  <c r="DX254"/>
  <c r="DS259"/>
  <c r="DT259"/>
  <c r="DU259"/>
  <c r="DV259"/>
  <c r="DS260"/>
  <c r="DT260"/>
  <c r="DU260"/>
  <c r="DV260"/>
  <c r="DS261"/>
  <c r="DT261"/>
  <c r="DU261"/>
  <c r="DV261"/>
  <c r="DS262"/>
  <c r="DT262"/>
  <c r="DU262"/>
  <c r="DV262"/>
  <c r="DR261"/>
  <c r="DR260"/>
  <c r="DR259"/>
  <c r="DS258"/>
  <c r="DT258"/>
  <c r="DU258"/>
  <c r="DV258"/>
  <c r="DR258"/>
  <c r="DS257"/>
  <c r="DT257"/>
  <c r="DU257"/>
  <c r="DV257"/>
  <c r="DS256"/>
  <c r="DT256"/>
  <c r="DU256"/>
  <c r="DV256"/>
  <c r="DS255"/>
  <c r="DT255"/>
  <c r="DU255"/>
  <c r="DV255"/>
  <c r="CH257"/>
  <c r="DR257"/>
  <c r="DR255"/>
  <c r="DR256"/>
  <c r="DP254"/>
  <c r="DO254"/>
  <c r="DN254"/>
  <c r="DM254"/>
  <c r="DL254"/>
  <c r="DK254"/>
  <c r="DJ254"/>
  <c r="DI254"/>
  <c r="DH254"/>
  <c r="DG254"/>
  <c r="DF254"/>
  <c r="DE254"/>
  <c r="DD254"/>
  <c r="DC254"/>
  <c r="DB254"/>
  <c r="DA254"/>
  <c r="CZ254"/>
  <c r="CY254"/>
  <c r="CX254"/>
  <c r="CW254"/>
  <c r="CV254"/>
  <c r="CU254"/>
  <c r="CT254"/>
  <c r="CS254"/>
  <c r="CR254"/>
  <c r="CQ254"/>
  <c r="CP254"/>
  <c r="CO254"/>
  <c r="CN254"/>
  <c r="CM254"/>
  <c r="CL254"/>
  <c r="CK254"/>
  <c r="CJ254"/>
  <c r="CI254"/>
  <c r="CH256"/>
  <c r="CH258"/>
  <c r="CH255"/>
  <c r="CH254"/>
  <c r="CB254"/>
  <c r="CA254"/>
  <c r="BZ254"/>
  <c r="BY254"/>
  <c r="BX254"/>
  <c r="BW254"/>
  <c r="BV254"/>
  <c r="BU254"/>
  <c r="BT254"/>
  <c r="BS254"/>
  <c r="BR254"/>
  <c r="BQ254"/>
  <c r="BP254"/>
  <c r="BO254"/>
  <c r="BN254"/>
  <c r="BM254"/>
  <c r="BL254"/>
  <c r="BK254"/>
  <c r="BJ254"/>
  <c r="BI254"/>
  <c r="BH254"/>
  <c r="BG258"/>
  <c r="BG257"/>
  <c r="BG256"/>
  <c r="BG255"/>
  <c r="BG254"/>
  <c r="BG262"/>
  <c r="BG261"/>
  <c r="BG260"/>
  <c r="BG259"/>
  <c r="BE254"/>
  <c r="BD254"/>
  <c r="BC254"/>
  <c r="BB254"/>
  <c r="BA254"/>
  <c r="AZ254"/>
  <c r="AY254"/>
  <c r="AX254"/>
  <c r="AW254"/>
  <c r="AV254"/>
  <c r="AU254"/>
  <c r="AT254"/>
  <c r="AS254"/>
  <c r="AR254"/>
  <c r="AQ254"/>
  <c r="AP254"/>
  <c r="AO254"/>
  <c r="AN254"/>
  <c r="AM254"/>
  <c r="AL254"/>
  <c r="AK254"/>
  <c r="AJ254"/>
  <c r="AI254"/>
  <c r="AH254"/>
  <c r="AG254"/>
  <c r="AF254"/>
  <c r="AE254"/>
  <c r="AD254"/>
  <c r="AC254"/>
  <c r="AB254"/>
  <c r="AA254"/>
  <c r="Z254"/>
  <c r="Y254"/>
  <c r="X254"/>
  <c r="W254"/>
  <c r="V254"/>
  <c r="U254"/>
  <c r="T254"/>
  <c r="T256"/>
  <c r="T255"/>
  <c r="R254"/>
  <c r="Q254"/>
  <c r="P254"/>
  <c r="O254"/>
  <c r="N254"/>
  <c r="M254"/>
  <c r="L254"/>
  <c r="K254"/>
  <c r="J254"/>
  <c r="I254"/>
  <c r="H255"/>
  <c r="H254"/>
  <c r="C257" i="25" l="1"/>
  <c r="B257"/>
  <c r="C256"/>
  <c r="A257" s="1"/>
  <c r="B257" i="24"/>
  <c r="A257"/>
  <c r="C256"/>
  <c r="C257" s="1"/>
  <c r="A257" i="23"/>
  <c r="A257" i="22"/>
  <c r="A257" i="21"/>
  <c r="C257"/>
  <c r="G263"/>
  <c r="C256"/>
  <c r="B257" s="1"/>
  <c r="P263" i="20"/>
  <c r="G259" i="18"/>
  <c r="G263" s="1"/>
  <c r="G263" i="17"/>
  <c r="AO263" i="16"/>
  <c r="F263" i="15"/>
  <c r="E263" s="1"/>
  <c r="FW257" i="1"/>
  <c r="EJ259"/>
  <c r="EJ268" s="1"/>
  <c r="GY263"/>
  <c r="FT263"/>
  <c r="CH260"/>
  <c r="CH263" s="1"/>
  <c r="CG263" s="1"/>
  <c r="FC256"/>
  <c r="FC259"/>
  <c r="FC262"/>
  <c r="FC255"/>
  <c r="FC257"/>
  <c r="FC261"/>
  <c r="BG263"/>
  <c r="T263"/>
  <c r="FY257"/>
  <c r="FY264" s="1"/>
  <c r="GD263"/>
  <c r="FC260"/>
  <c r="FC258"/>
  <c r="FO263"/>
  <c r="FJ262"/>
  <c r="FJ263" s="1"/>
  <c r="DW257"/>
  <c r="DW259"/>
  <c r="EK261"/>
  <c r="EK258"/>
  <c r="EK257"/>
  <c r="EK256"/>
  <c r="EK255"/>
  <c r="EK254"/>
  <c r="EK260"/>
  <c r="ED261"/>
  <c r="ED259"/>
  <c r="ED260"/>
  <c r="ED255"/>
  <c r="ED257"/>
  <c r="ED262"/>
  <c r="ED256"/>
  <c r="ED254"/>
  <c r="ED258"/>
  <c r="DW260"/>
  <c r="DW255"/>
  <c r="DW258"/>
  <c r="DW262"/>
  <c r="DW256"/>
  <c r="DW254"/>
  <c r="DW261"/>
  <c r="EK259" l="1"/>
  <c r="FC263"/>
  <c r="EK263"/>
  <c r="DW263"/>
  <c r="ED263"/>
</calcChain>
</file>

<file path=xl/sharedStrings.xml><?xml version="1.0" encoding="utf-8"?>
<sst xmlns="http://schemas.openxmlformats.org/spreadsheetml/2006/main" count="21704" uniqueCount="1152">
  <si>
    <t>RespondentID</t>
  </si>
  <si>
    <t>CollectorID</t>
  </si>
  <si>
    <t>StartDate</t>
  </si>
  <si>
    <t>EndDate</t>
  </si>
  <si>
    <t>IP Address</t>
  </si>
  <si>
    <t>What is your gender?</t>
  </si>
  <si>
    <t>What is your age?</t>
  </si>
  <si>
    <t>Please provide the first four or five digits of your Post Code? e.g. HR9 7 or GL14 8</t>
  </si>
  <si>
    <t>How often do you visit Ross-on-Wye town centre?</t>
  </si>
  <si>
    <t>How did you travel into Ross-on-Wye town centre on your most recent visit?</t>
  </si>
  <si>
    <t>As the car driver, how did you select your parking place on your most recent visit?</t>
  </si>
  <si>
    <t>Was your preferred parking place available?</t>
  </si>
  <si>
    <t>Which of the following direction aids to an off-street car park did you use?</t>
  </si>
  <si>
    <t>Where did you actually park?  If unsure see: http://bit.ly/RossCarParks</t>
  </si>
  <si>
    <t>What was the main purpose of your most recent visit to Ross-on-Wye town centre?</t>
  </si>
  <si>
    <t>Did anyone visit Ross-on-Wye town centre with you on your most recent visit?</t>
  </si>
  <si>
    <t>Roughly how much money did you spend in Ross-on-Wye town centre on your most recent visit?</t>
  </si>
  <si>
    <t>How long did you stay in Ross-on-Wye town centre on your most recent visit?</t>
  </si>
  <si>
    <t>Was the time you spent in Ross-on-Wye town centre on your most recent visit limited?</t>
  </si>
  <si>
    <t>How do you rate the following aspects of Ross-on-Wye town centre?    Leave lines blank if you have no opinion - or the rating is 'fair'.</t>
  </si>
  <si>
    <t>Would you recommend a visit to Ross-on-Wye town centre?</t>
  </si>
  <si>
    <t>What one improvement would persuade you to visit Ross-on-Wye town centre more often, or stay longer?</t>
  </si>
  <si>
    <t>Do you think financial or other incentives would persuade you to make more use of Ross-on-Wye town centre shops and facilities?</t>
  </si>
  <si>
    <t>Please chose no more than the four (4) most attractive of these incentives:</t>
  </si>
  <si>
    <t>Would you use internet shopping to ‘click &amp; collect’ if town traders were to offer it?</t>
  </si>
  <si>
    <t>Would you use phone shopping to ‘shop &amp; collect’ if town traders were to offer it?</t>
  </si>
  <si>
    <t>Would you use a ‘buy now, collect from elsewhere in Ross-on-Wye later’ service if town traders were to offer it?</t>
  </si>
  <si>
    <t>Would you use timed local delivery if town traders were to offer it?</t>
  </si>
  <si>
    <t>Would you use a unified town information service to find out about accommodation, outlets, services and promotions?</t>
  </si>
  <si>
    <t>What service do you use to find out about accommodation, outlets, services and promotions?</t>
  </si>
  <si>
    <t>Please rank the sort of information source about accommodation, outlets, services and promotions you prefer to use; where 1 is most preferred, and 4 is least preferred.</t>
  </si>
  <si>
    <t>Would you use a unified town service to report problems with aspects of the town?</t>
  </si>
  <si>
    <t>What service do you already use to report problems with aspects of the town?</t>
  </si>
  <si>
    <t>Please rank the sort of service you prefer to use to report problems with aspects of the town; where 1 is most preferred, and 4 is least preferred.</t>
  </si>
  <si>
    <t>_x0000_</t>
  </si>
  <si>
    <t>Female</t>
  </si>
  <si>
    <t>Male</t>
  </si>
  <si>
    <t>Prefer not to say</t>
  </si>
  <si>
    <t>16 - 25</t>
  </si>
  <si>
    <t>26 - 35</t>
  </si>
  <si>
    <t>36 - 45</t>
  </si>
  <si>
    <t>46 - 55</t>
  </si>
  <si>
    <t>56 - 65</t>
  </si>
  <si>
    <t>Over 65</t>
  </si>
  <si>
    <t>Open-Ended Response</t>
  </si>
  <si>
    <t>Daily</t>
  </si>
  <si>
    <t>More than once a week</t>
  </si>
  <si>
    <t>Weekly</t>
  </si>
  <si>
    <t>Fortnightly</t>
  </si>
  <si>
    <t>More than once a Month</t>
  </si>
  <si>
    <t>Once a Month or less</t>
  </si>
  <si>
    <t>On foot all the way</t>
  </si>
  <si>
    <t>Bicycle</t>
  </si>
  <si>
    <t>Motorbike / motor scooter / moped</t>
  </si>
  <si>
    <t>Car driver</t>
  </si>
  <si>
    <t>Car passenger</t>
  </si>
  <si>
    <t>Service bus / coach</t>
  </si>
  <si>
    <t>Tour bus / coach</t>
  </si>
  <si>
    <t>Other (please specify)</t>
  </si>
  <si>
    <t>Checked preferred parking place first</t>
  </si>
  <si>
    <t>Tried to find on-street parking place first</t>
  </si>
  <si>
    <t>Followed directions to off-street car park</t>
  </si>
  <si>
    <t>Yes</t>
  </si>
  <si>
    <t>No</t>
  </si>
  <si>
    <t>Local guide</t>
  </si>
  <si>
    <t>Street signs</t>
  </si>
  <si>
    <t>Paper map</t>
  </si>
  <si>
    <t>Electronic map on mobile device</t>
  </si>
  <si>
    <t>Parking guidance 'app' on mobile device</t>
  </si>
  <si>
    <t>Corn Exchange (New Street)</t>
  </si>
  <si>
    <t>Crossfields (Church Street / Old Maids Walk)</t>
  </si>
  <si>
    <t>Edde Cross Street</t>
  </si>
  <si>
    <t>Homs Road</t>
  </si>
  <si>
    <t>Kings Acre (Upper)</t>
  </si>
  <si>
    <t>Kings Acre (Lower)</t>
  </si>
  <si>
    <t>Kyrle Street</t>
  </si>
  <si>
    <t>Maltings (Sainsburys)</t>
  </si>
  <si>
    <t>Morrisons</t>
  </si>
  <si>
    <t>Red Meadow (Swimming Pool)</t>
  </si>
  <si>
    <t>Wilton Road</t>
  </si>
  <si>
    <t>On Street (please specify street name below)</t>
  </si>
  <si>
    <t>Private Space (please specify where below)</t>
  </si>
  <si>
    <t>On street or private parking location:</t>
  </si>
  <si>
    <t>Work</t>
  </si>
  <si>
    <t>Convenience Shopping- e.g. food</t>
  </si>
  <si>
    <t>Comparison Shopping- e.g. clothes</t>
  </si>
  <si>
    <t>Access Services- e.g. Bank, Library,</t>
  </si>
  <si>
    <t>Leisure- e.g. sightseeing, eat, drink, go to the gym</t>
  </si>
  <si>
    <t>No, visited alone</t>
  </si>
  <si>
    <t>Yes, visited, or had arranged to meet, with one other person</t>
  </si>
  <si>
    <t>Yes, visited, or had arranged to meet, with more than one other person</t>
  </si>
  <si>
    <t>Nothing</t>
  </si>
  <si>
    <t>£0.01-£5.00</t>
  </si>
  <si>
    <t>£5.01-£10.00</t>
  </si>
  <si>
    <t>£10.01-£20.00</t>
  </si>
  <si>
    <t>£20.01-£50.00</t>
  </si>
  <si>
    <t>More than £50.00</t>
  </si>
  <si>
    <t>Less than an hour</t>
  </si>
  <si>
    <t>1-2 hours</t>
  </si>
  <si>
    <t>2-4 hours</t>
  </si>
  <si>
    <t>4-6 hours</t>
  </si>
  <si>
    <t>All day</t>
  </si>
  <si>
    <t>Yes, by parking time limit</t>
  </si>
  <si>
    <t>Yes, by parking charges</t>
  </si>
  <si>
    <t>Yes, by bus times</t>
  </si>
  <si>
    <t>Yes, by something else (please specify)</t>
  </si>
  <si>
    <t>Appearance of streets - Good</t>
  </si>
  <si>
    <t>Appearance of streets - Poor</t>
  </si>
  <si>
    <t>Cleanliness - Good</t>
  </si>
  <si>
    <t>Cleanliness - Poor</t>
  </si>
  <si>
    <t>Retail Offer - Good</t>
  </si>
  <si>
    <t>Retail Offer - Poor</t>
  </si>
  <si>
    <t>Customer Service - Good</t>
  </si>
  <si>
    <t>Customer Service - Poor</t>
  </si>
  <si>
    <t>Cafes/ Restaurants - Good</t>
  </si>
  <si>
    <t>Cafes/ Restaurants - Poor</t>
  </si>
  <si>
    <t>Access to Services- e.g. Bank, Post Office, Library - Good</t>
  </si>
  <si>
    <t>Access to Services- e.g. Bank, Post Office, Library - Poor</t>
  </si>
  <si>
    <t>Leisure Facilities - Good</t>
  </si>
  <si>
    <t>Leisure Facilities - Poor</t>
  </si>
  <si>
    <t>Cultural Activities/ Events - Good</t>
  </si>
  <si>
    <t>Cultural Activities/ Events - Poor</t>
  </si>
  <si>
    <t>Pubs/ Bars/ Nightclubs - Good</t>
  </si>
  <si>
    <t>Pubs/ Bars/ Nightclubs - Poor</t>
  </si>
  <si>
    <t>Public transport links - Good</t>
  </si>
  <si>
    <t>Public transport links - Poor</t>
  </si>
  <si>
    <t>Traffic arrangements - Good</t>
  </si>
  <si>
    <t>Traffic arrangements - Poor</t>
  </si>
  <si>
    <t>Ease of walking around - Good</t>
  </si>
  <si>
    <t>Ease of walking around - Poor</t>
  </si>
  <si>
    <t>Convenience- e.g. near to where you live - Good</t>
  </si>
  <si>
    <t>Convenience- e.g. near to where you live - Poor</t>
  </si>
  <si>
    <t>Personal safety - Good</t>
  </si>
  <si>
    <t>Personal safety - Poor</t>
  </si>
  <si>
    <t>Car Parking - Good</t>
  </si>
  <si>
    <t>Car Parking - Poor</t>
  </si>
  <si>
    <t>Market(s) - Good</t>
  </si>
  <si>
    <t>Market(s) - Poor</t>
  </si>
  <si>
    <t>Pedestrian environment - Good</t>
  </si>
  <si>
    <t>Pedestrian environment - Poor</t>
  </si>
  <si>
    <t>Comment (please specify)</t>
  </si>
  <si>
    <t>Reason for answer?</t>
  </si>
  <si>
    <t>Parking Rebate</t>
  </si>
  <si>
    <t>Bus-fare Rebate</t>
  </si>
  <si>
    <t>Special bus fares (e.g. family tickets)</t>
  </si>
  <si>
    <t>Product  /  Brand Promotion</t>
  </si>
  <si>
    <t>Sale Percentage Discount</t>
  </si>
  <si>
    <t>Quantity Discount</t>
  </si>
  <si>
    <t>Buy 'x', get 'y' free</t>
  </si>
  <si>
    <t>Price Pack Deal  (e.g. get 25% extra free)</t>
  </si>
  <si>
    <t>Free Samples</t>
  </si>
  <si>
    <t>Voucher  /  Coupon</t>
  </si>
  <si>
    <t>Product Premiums  /  Prizes</t>
  </si>
  <si>
    <t>Free Additional or Related Service</t>
  </si>
  <si>
    <t>Other incentive (please specify)</t>
  </si>
  <si>
    <t>Already use (please specify which traders below)</t>
  </si>
  <si>
    <t>Comment</t>
  </si>
  <si>
    <t>Already use</t>
  </si>
  <si>
    <t>Walk in - 1</t>
  </si>
  <si>
    <t>Walk in - 2</t>
  </si>
  <si>
    <t>Walk in - 3</t>
  </si>
  <si>
    <t>Walk in - 4</t>
  </si>
  <si>
    <t>Telephone - 1</t>
  </si>
  <si>
    <t>Telephone - 2</t>
  </si>
  <si>
    <t>Telephone - 3</t>
  </si>
  <si>
    <t>Telephone - 4</t>
  </si>
  <si>
    <t>Text message - 1</t>
  </si>
  <si>
    <t>Text message - 2</t>
  </si>
  <si>
    <t>Text message - 3</t>
  </si>
  <si>
    <t>Text message - 4</t>
  </si>
  <si>
    <t>Internet - 1</t>
  </si>
  <si>
    <t>Internet - 2</t>
  </si>
  <si>
    <t>Internet - 3</t>
  </si>
  <si>
    <t>Internet - 4</t>
  </si>
  <si>
    <t>82.69.80.187</t>
  </si>
  <si>
    <t>wr9 x</t>
  </si>
  <si>
    <t>Wye Street</t>
  </si>
  <si>
    <t>Good</t>
  </si>
  <si>
    <t>gl11 5</t>
  </si>
  <si>
    <t>Gloucester Road</t>
  </si>
  <si>
    <t>Planned visits</t>
  </si>
  <si>
    <t>Waste bins at Wye St / riverside all full</t>
  </si>
  <si>
    <t>hr9 5</t>
  </si>
  <si>
    <t>Meals on wheels</t>
  </si>
  <si>
    <t>Poor</t>
  </si>
  <si>
    <t>Tidy up upper High Street</t>
  </si>
  <si>
    <t>hr9 7</t>
  </si>
  <si>
    <t>Pool closure -ve</t>
  </si>
  <si>
    <t>Free parking  Interactive map for r6.4</t>
  </si>
  <si>
    <t>re15 -ves: car park charges and late times; toilets closed, loading bays blocked to lorries</t>
  </si>
  <si>
    <t>?</t>
  </si>
  <si>
    <t>Parking expensive, Pavements poor, Oneway, avtivities improving</t>
  </si>
  <si>
    <t>More retail, less charity: a theme - e.g. antiques?</t>
  </si>
  <si>
    <t>Confusing for cars and pedestrians, nothing for youth, appearance worsenting, poor clothing offer, cafes good/ restaurants poor.</t>
  </si>
  <si>
    <t>Close some charity shops</t>
  </si>
  <si>
    <t>Free parking</t>
  </si>
  <si>
    <t>nr4 6</t>
  </si>
  <si>
    <t>...+ Free on street parking!</t>
  </si>
  <si>
    <t>fewer charity shops</t>
  </si>
  <si>
    <t>so52 9</t>
  </si>
  <si>
    <t>signage (names on tourist map, but not on streets) &amp; toilets</t>
  </si>
  <si>
    <t>New St</t>
  </si>
  <si>
    <t>Really good restaurant</t>
  </si>
  <si>
    <t>tq14 x</t>
  </si>
  <si>
    <t>Brookend</t>
  </si>
  <si>
    <t>plan for day</t>
  </si>
  <si>
    <t>signage</t>
  </si>
  <si>
    <t>ne1 x</t>
  </si>
  <si>
    <t>coach time</t>
  </si>
  <si>
    <t>le67 3</t>
  </si>
  <si>
    <t>Sort traffic flows; appeal to tourists</t>
  </si>
  <si>
    <t>le15 9</t>
  </si>
  <si>
    <t>next visit</t>
  </si>
  <si>
    <t>traffic flows and signs</t>
  </si>
  <si>
    <t>Hotel</t>
  </si>
  <si>
    <t>cf23 x</t>
  </si>
  <si>
    <t>Hospital car park</t>
  </si>
  <si>
    <t>Eye test</t>
  </si>
  <si>
    <t>dog</t>
  </si>
  <si>
    <t>traffic management</t>
  </si>
  <si>
    <t>ip28 x</t>
  </si>
  <si>
    <t>Fewer charity shops  Better variety of shops</t>
  </si>
  <si>
    <t>np22 4</t>
  </si>
  <si>
    <t>hr9 6</t>
  </si>
  <si>
    <t>Lack of travel info</t>
  </si>
  <si>
    <t>More markets and events</t>
  </si>
  <si>
    <t>uneven pavement. shop signs ugly. retail mix poor.</t>
  </si>
  <si>
    <t>Fishmonger, off licence.</t>
  </si>
  <si>
    <t>gl1 7</t>
  </si>
  <si>
    <t>appointment</t>
  </si>
  <si>
    <t>hr9 9</t>
  </si>
  <si>
    <t>Money back on parking</t>
  </si>
  <si>
    <t>money back on parking</t>
  </si>
  <si>
    <t>A few different shops</t>
  </si>
  <si>
    <t>Old Maids Walk</t>
  </si>
  <si>
    <t>Volunteering</t>
  </si>
  <si>
    <t>Services are to hand</t>
  </si>
  <si>
    <t>M&amp;S</t>
  </si>
  <si>
    <t>Too complicated</t>
  </si>
  <si>
    <t>Ledbury looks tidier and has better shops</t>
  </si>
  <si>
    <t>maybe... also to info service</t>
  </si>
  <si>
    <t>Depends who I meet!</t>
  </si>
  <si>
    <t>Wider variety of shops</t>
  </si>
  <si>
    <t>People of all ages are being pushed to internet &amp; don't want it.</t>
  </si>
  <si>
    <t>Nothing!</t>
  </si>
  <si>
    <t>Could do with younger peoples clothes shop</t>
  </si>
  <si>
    <t>b48 7</t>
  </si>
  <si>
    <t>Broad Street</t>
  </si>
  <si>
    <t>Weather</t>
  </si>
  <si>
    <t>Good weather!</t>
  </si>
  <si>
    <t>gl5 17</t>
  </si>
  <si>
    <t>78.141.24.76</t>
  </si>
  <si>
    <t>HR9 7</t>
  </si>
  <si>
    <t>Work lunchtime</t>
  </si>
  <si>
    <t>81.170.64.115</t>
  </si>
  <si>
    <t>Apart from Market House there's nothing much of "Quality" to recommend it.</t>
  </si>
  <si>
    <t>Double the parking restriction times. Sort out the parking/deliveries in Gloucester Road: remove those STUPID "Pedestrian" launch pads!</t>
  </si>
  <si>
    <t>94.6.29.237</t>
  </si>
  <si>
    <t>Gloucester Road, near Wetherspoons</t>
  </si>
  <si>
    <t>Just love it, has a nice feel to it and a pretty reasonable selection of shops.</t>
  </si>
  <si>
    <t>Proper greengrocer, dept store, etc</t>
  </si>
  <si>
    <t>loyalty sceme across town</t>
  </si>
  <si>
    <t>82.132.234.244</t>
  </si>
  <si>
    <t>It is still a very pleasant market town, despite looking very tired and run-down, with far too many empty shops.</t>
  </si>
  <si>
    <t>Better weather! Retirement?  Or - No empty shops - but not just more charity shops. (Almost as unlikely as the first two!)</t>
  </si>
  <si>
    <t>Well, possibly - depends what we're talking about (like the last question re. "Financial inducements")</t>
  </si>
  <si>
    <t>? No idea what this might mean</t>
  </si>
  <si>
    <t>86.128.28.54</t>
  </si>
  <si>
    <t>Gl17 9</t>
  </si>
  <si>
    <t>Too many charity shops. Used to go to Dorothy Perkins now my nearest is gloucester!</t>
  </si>
  <si>
    <t>One way road into the town. The two way street by Edinburgh wooden mill is ridiculous and dangerous</t>
  </si>
  <si>
    <t>As long as could park easily</t>
  </si>
  <si>
    <t>As above</t>
  </si>
  <si>
    <t>213.205.227.53</t>
  </si>
  <si>
    <t>Leisure Centre</t>
  </si>
  <si>
    <t>81.153.63.227</t>
  </si>
  <si>
    <t>Hr97p</t>
  </si>
  <si>
    <t>Ross retail shops are way behind Monmouth and Abergavenny and are brining the area down. Appalling selection of clothes shops, just charity shops and overpriced second hand shops which will drive trade elsewhere</t>
  </si>
  <si>
    <t>As above. Appalling retail facilities unless you like charity and budget shops</t>
  </si>
  <si>
    <t>Joules, marks and spencer and fat face shops would help!</t>
  </si>
  <si>
    <t>None of the above</t>
  </si>
  <si>
    <t>This would depend on the shops being in Ross in the first place!</t>
  </si>
  <si>
    <t>31.48.29.13</t>
  </si>
  <si>
    <t>HR97E</t>
  </si>
  <si>
    <t>Some of the categories fall between good and por so probably not definitive answers</t>
  </si>
  <si>
    <t>On the whole a good plaice to visit</t>
  </si>
  <si>
    <t>Greater variety of retail shops</t>
  </si>
  <si>
    <t>81.170.37.68</t>
  </si>
  <si>
    <t>Not enough shops. Nothing here in Ross but charity shops</t>
  </si>
  <si>
    <t>Better shops</t>
  </si>
  <si>
    <t>86.184.148.45</t>
  </si>
  <si>
    <t>Hr95p</t>
  </si>
  <si>
    <t>Bigger stores ie tesco</t>
  </si>
  <si>
    <t>81.153.63.181</t>
  </si>
  <si>
    <t>HR9 6</t>
  </si>
  <si>
    <t>Restaurants</t>
  </si>
  <si>
    <t>86.130.228.233</t>
  </si>
  <si>
    <t>HR 9 7</t>
  </si>
  <si>
    <t>Provided that one wanted every day items or the sort of knick knacks which are sold by quite a number of shops but which are more likely to be bought as presents than for yourself.</t>
  </si>
  <si>
    <t>I more or less live there so am not the ideal respondent. It would be good to see the market expanded. It really  is pretty limited compared to similar towns, but then people have to use it - the farmers' market each month does not seem to be overwhelmed with customers.</t>
  </si>
  <si>
    <t>Screwfix</t>
  </si>
  <si>
    <t>But would rather use the internet - cheaper than using the phone!</t>
  </si>
  <si>
    <t>Cannot visualise what this might mean in reality.</t>
  </si>
  <si>
    <t>Yes, in theory, but I would be much more likely to go out and buy it and bring it home myself.</t>
  </si>
  <si>
    <t>46.208.53.154</t>
  </si>
  <si>
    <t>home commitments</t>
  </si>
  <si>
    <t>Don't come much apart from Morrisons or the Tip, easy to get to and park nearby. Most shopping in Newent, Nearer and more user friendly,</t>
  </si>
  <si>
    <t>If visitors were interested in the history, or wanted a walk/pub by the river.</t>
  </si>
  <si>
    <t>Free car parking.</t>
  </si>
  <si>
    <t>80.177.209.176</t>
  </si>
  <si>
    <t>HR9 5</t>
  </si>
  <si>
    <t>Looks a cute &amp; interesting town but has little substance. A few 'good' shops, but mostly very cheap ones.</t>
  </si>
  <si>
    <t>Better shops and a few good restaurants.</t>
  </si>
  <si>
    <t>Want a good' shopping experience'.</t>
  </si>
  <si>
    <t>I like shopping and interacting with people.</t>
  </si>
  <si>
    <t>86.185.95.31</t>
  </si>
  <si>
    <t>Hr9 5</t>
  </si>
  <si>
    <t>Shopping lunch and just a general mooch</t>
  </si>
  <si>
    <t>Cleaner empty shops and the entrances into town such as Copse Croft Street being made more appealing as currently very dirty , lots of run down empty shops / buildings!</t>
  </si>
  <si>
    <t>Possibly</t>
  </si>
  <si>
    <t>Dependent upon the item.</t>
  </si>
  <si>
    <t>Internet</t>
  </si>
  <si>
    <t>86.185.93.198</t>
  </si>
  <si>
    <t>Gloucester Road alongside The Chase. Hotel</t>
  </si>
  <si>
    <t>Pretty market town alongside river. A few choice shops but not really a retail destination</t>
  </si>
  <si>
    <t>More shops</t>
  </si>
  <si>
    <t>Spar</t>
  </si>
  <si>
    <t>Local Pages</t>
  </si>
  <si>
    <t>86.176.31.139</t>
  </si>
  <si>
    <t>It is a friendly town with a range of shops and things to see ad do.</t>
  </si>
  <si>
    <t>86.184.146.211</t>
  </si>
  <si>
    <t>HR9 5L</t>
  </si>
  <si>
    <t>Poor quality of shops</t>
  </si>
  <si>
    <t>More up market shops not cheap poor quality ones like factory outlet</t>
  </si>
  <si>
    <t>Sainsburys</t>
  </si>
  <si>
    <t>Asda tesco Sainsburys John Lewis home delivery</t>
  </si>
  <si>
    <t>Face book</t>
  </si>
  <si>
    <t>213.123.175.108</t>
  </si>
  <si>
    <t>Buy fresh fish</t>
  </si>
  <si>
    <t>Less charity shops</t>
  </si>
  <si>
    <t>109.157.0.31</t>
  </si>
  <si>
    <t>HR9  5</t>
  </si>
  <si>
    <t>Royal Parade?</t>
  </si>
  <si>
    <t>parking is a big issue particularly now car park charges up until 10pm. not welcoming for visitors compared to other parts of uk</t>
  </si>
  <si>
    <t>New shops</t>
  </si>
  <si>
    <t>Live close enough to shop directly</t>
  </si>
  <si>
    <t>Not sure what that means</t>
  </si>
  <si>
    <t>109.146.133.95</t>
  </si>
  <si>
    <t>Better restaurants.</t>
  </si>
  <si>
    <t>2.24.0.149</t>
  </si>
  <si>
    <t>To go to Church</t>
  </si>
  <si>
    <t>Ross is a lovely town</t>
  </si>
  <si>
    <t>A green grocers shop</t>
  </si>
  <si>
    <t>81.151.124.110</t>
  </si>
  <si>
    <t>Larger range of shops</t>
  </si>
  <si>
    <t>81.170.11.211</t>
  </si>
  <si>
    <t>86.183.113.15</t>
  </si>
  <si>
    <t>Less litter, resurfaced pavements, more up market shops life M&amp;S food hall, Fat Face, White Stuff. There are too many charity shops. If you want more visitors give them a reason to visit. Also sometimes the Ropewalk bins are overflowing.</t>
  </si>
  <si>
    <t>82.37.236.43</t>
  </si>
  <si>
    <t>Hr9 7</t>
  </si>
  <si>
    <t>It's a hole</t>
  </si>
  <si>
    <t>86.170.192.219</t>
  </si>
  <si>
    <t>Pleasant atmosphere</t>
  </si>
  <si>
    <t>Web</t>
  </si>
  <si>
    <t>81.170.32.126</t>
  </si>
  <si>
    <t>Other plans</t>
  </si>
  <si>
    <t>Not a great deal to offer, especially if they want to shop/buy gifts.</t>
  </si>
  <si>
    <t>A bigger clothes shop e.g. Primark or New Look.</t>
  </si>
  <si>
    <t>86.179.70.54</t>
  </si>
  <si>
    <t>HR95H</t>
  </si>
  <si>
    <t>Free parking after 3pm</t>
  </si>
  <si>
    <t>109.156.133.237</t>
  </si>
  <si>
    <t>It is improving , with a greater range of independent shops.</t>
  </si>
  <si>
    <t>A mid range clothes shop ie something in between peacocks and country casuals.</t>
  </si>
  <si>
    <t>95.151.27.8</t>
  </si>
  <si>
    <t>HR 9 5</t>
  </si>
  <si>
    <t>I can not access the town centre with mobility scooter because of lack of dropped pavements and heavy traffic</t>
  </si>
  <si>
    <t>Historic buildings.</t>
  </si>
  <si>
    <t>I have to get someone to lift mobility scooter which I have had to vacate to get onto pavements plus heavy traffic in Alton St to cross</t>
  </si>
  <si>
    <t>Town Council and  Internet</t>
  </si>
  <si>
    <t>Telephone</t>
  </si>
  <si>
    <t>81.155.186.43</t>
  </si>
  <si>
    <t>86.177.86.9</t>
  </si>
  <si>
    <t>Gloucester road</t>
  </si>
  <si>
    <t>Good clothes shopping</t>
  </si>
  <si>
    <t>31.49.101.166</t>
  </si>
  <si>
    <t>Too many signs and cafe tables blocking paths</t>
  </si>
  <si>
    <t>Better parking, less charity shops.</t>
  </si>
  <si>
    <t>86.177.80.176</t>
  </si>
  <si>
    <t>In spite of its faults, I like it.</t>
  </si>
  <si>
    <t>Traffic free centre with more restaurants. River more visable.</t>
  </si>
  <si>
    <t>109.152.7.38</t>
  </si>
  <si>
    <t>HR9 5P</t>
  </si>
  <si>
    <t>There is nothing in the town that I consider recommendable</t>
  </si>
  <si>
    <t>A wider range of facilities</t>
  </si>
  <si>
    <t>Entertainment</t>
  </si>
  <si>
    <t>Use Sainsbury's online because they offer delivery outside of working hours</t>
  </si>
  <si>
    <t>Old Gloucester road</t>
  </si>
  <si>
    <t>81.170.71.133</t>
  </si>
  <si>
    <t>Non of the above</t>
  </si>
  <si>
    <t>87.115.100.151</t>
  </si>
  <si>
    <t>Heavy traffic pollution</t>
  </si>
  <si>
    <t>Lovely historic Market House and black and white buildings</t>
  </si>
  <si>
    <t>86.179.64.30</t>
  </si>
  <si>
    <t>Individual, most items available, town needs your money spent here</t>
  </si>
  <si>
    <t>Improved promo. Participate with county promo-each market town has distinct character. Silo mentality limits marketing acheivement</t>
  </si>
  <si>
    <t>Big supporter of looking, touching, buying face to face</t>
  </si>
  <si>
    <t>We all like social interaction- improve recognition and welcoming skills if traders instead</t>
  </si>
  <si>
    <t>Particularly useful for older population</t>
  </si>
  <si>
    <t>81.170.66.215</t>
  </si>
  <si>
    <t>Limited access for those unable to walk far</t>
  </si>
  <si>
    <t>I love wandering round the independent shops, but as a carer have little chance now with a disabled partner</t>
  </si>
  <si>
    <t>More disabled parking</t>
  </si>
  <si>
    <t>86.182.95.44</t>
  </si>
  <si>
    <t>hr953</t>
  </si>
  <si>
    <t>Shop with independent trade, not multinational charity shops</t>
  </si>
  <si>
    <t>More independant traders</t>
  </si>
  <si>
    <t>87.81.129.145</t>
  </si>
  <si>
    <t>Its all charity shops and hair dressers.</t>
  </si>
  <si>
    <t>More independent shops, better pubs, more night life</t>
  </si>
  <si>
    <t>80.229.1.53</t>
  </si>
  <si>
    <t>Attractive and historical centre</t>
  </si>
  <si>
    <t>Enhanced shopping diversity</t>
  </si>
  <si>
    <t>2.24.26.115</t>
  </si>
  <si>
    <t>next m and s</t>
  </si>
  <si>
    <t>street cleaning has deteriorated</t>
  </si>
  <si>
    <t>pleasant assistants in varied range of shops - particularly independent shops</t>
  </si>
  <si>
    <t>in conservation area demand that owners of empty premises clean them up</t>
  </si>
  <si>
    <t>only if unwell</t>
  </si>
  <si>
    <t>To many pound and cheap shops, really need more decent shops where we can spend money. Generally go elsewhere when we need things.</t>
  </si>
  <si>
    <t>As a tourist, sweet to see, but disappointing when you scratch beneath the surface as there is very little.</t>
  </si>
  <si>
    <t>Decent shops for younger people.</t>
  </si>
  <si>
    <t>I like the shopping experience, and am able to look around. Ross has so much potential to be different.</t>
  </si>
  <si>
    <t>86.137.175.12</t>
  </si>
  <si>
    <t>Ross Baptist church car park bottom Hill Street</t>
  </si>
  <si>
    <t>Meeting with minister Ross Baptist Church</t>
  </si>
  <si>
    <t>Need to return home to go on another visit</t>
  </si>
  <si>
    <t>Ross nice town but traffic in centre not good</t>
  </si>
  <si>
    <t>It is a lovely town especially by the river and has delightful coffee shops</t>
  </si>
  <si>
    <t>Get the lorries and tractors out of the main centre.except for early morning deliveries. Other towns manage it so why can't we?</t>
  </si>
  <si>
    <t>94.6.31.148</t>
  </si>
  <si>
    <t>Cheaper residence parking</t>
  </si>
  <si>
    <t>86.170.196.125</t>
  </si>
  <si>
    <t>Cheaper parking</t>
  </si>
  <si>
    <t>81.140.10.86</t>
  </si>
  <si>
    <t>Need more options to tick - good or fair is not fair</t>
  </si>
  <si>
    <t>Variety of independent shops</t>
  </si>
  <si>
    <t>Get rid of the traffic.</t>
  </si>
  <si>
    <t>Loyalty scheme - pounds equal points to be spent in any shop in town.</t>
  </si>
  <si>
    <t>46.208.165.193</t>
  </si>
  <si>
    <t>Only if it was something that was urgent and that was the only way to get it.</t>
  </si>
  <si>
    <t>I would if I was unable to get into town or incapacitated in any way.</t>
  </si>
  <si>
    <t>2.127.97.197</t>
  </si>
  <si>
    <t>A number of small traders</t>
  </si>
  <si>
    <t>Traffic flow</t>
  </si>
  <si>
    <t>Tyres</t>
  </si>
  <si>
    <t>81.170.46.37</t>
  </si>
  <si>
    <t>Cantilupe Road</t>
  </si>
  <si>
    <t>We don't want the town to die and if we get another supermarket selling everything including pharmacy it will be deserted especially of the Library is closed and the bus services are reduced even further</t>
  </si>
  <si>
    <t>Better and cheaper parking</t>
  </si>
  <si>
    <t>Improvement to prices and offers for single people as we have a lot in and around ross and they pay well over the odds for single items e.g 1 pint milk approx 50p as against 4 pints from Sainsburys for £1.00 ????</t>
  </si>
  <si>
    <t>Baptist church car park</t>
  </si>
  <si>
    <t>Somewhere else to go</t>
  </si>
  <si>
    <t>Traffic is sometimes good and sometimes poor</t>
  </si>
  <si>
    <t>We have a few small independent shops which I enjoy shopping in, as well as Sainsburys, Boots etc.</t>
  </si>
  <si>
    <t>I would like a Dorothy Perkins, Next, White Stuff, Fat Face or similar</t>
  </si>
  <si>
    <t>94.173.224.88</t>
  </si>
  <si>
    <t>GL3 3</t>
  </si>
  <si>
    <t>95.151.29.82</t>
  </si>
  <si>
    <t>195.212.93.2</t>
  </si>
  <si>
    <t>86.167.102.12</t>
  </si>
  <si>
    <t>Mainly to visit Field Fare - 1st class organic shop</t>
  </si>
  <si>
    <t>A cleaner and more pleasant appearance - please bring back floral hanging baskets and tubs , as it no longer looks cared for - visit Usk or Monmouth and the difference is staggering.</t>
  </si>
  <si>
    <t>92.6.3.219</t>
  </si>
  <si>
    <t>mk7 7r</t>
  </si>
  <si>
    <t>we did visit on a Sunday, so didnt see Ross at its best.</t>
  </si>
  <si>
    <t>It was such a pretty place &amp; hopefully will be so once more.</t>
  </si>
  <si>
    <t>It is unkempt! grass, trees, foliage overgrown, spoiling one of the most beautiful views in the county.</t>
  </si>
  <si>
    <t>If  Waitrose, were in town, people could "click &amp; collect", from John Lewis. The same goes for M&amp;S.</t>
  </si>
  <si>
    <t>92.26.218.129</t>
  </si>
  <si>
    <t>Hr2 7r</t>
  </si>
  <si>
    <t>I like Ross as it is</t>
  </si>
  <si>
    <t>86.169.171.34</t>
  </si>
  <si>
    <t>Kent Avenue</t>
  </si>
  <si>
    <t>Lunch hour</t>
  </si>
  <si>
    <t>It's always to look around a town for yourself as you never know what you will find that suits you.</t>
  </si>
  <si>
    <t>31.51.156.139</t>
  </si>
  <si>
    <t>New street</t>
  </si>
  <si>
    <t>79.76.123.69</t>
  </si>
  <si>
    <t>81.170.25.36</t>
  </si>
  <si>
    <t>hr9 7B</t>
  </si>
  <si>
    <t>Rbc carpark</t>
  </si>
  <si>
    <t>school uniform and costa</t>
  </si>
  <si>
    <t>Because it's beautiful and it's a historic market town</t>
  </si>
  <si>
    <t>High Street shops.</t>
  </si>
  <si>
    <t>91.125.247.41</t>
  </si>
  <si>
    <t>Personal time</t>
  </si>
  <si>
    <t>Better markets</t>
  </si>
  <si>
    <t>Email town council</t>
  </si>
  <si>
    <t>213.205.241.8</t>
  </si>
  <si>
    <t>Nice little cafés and boutique shops  but need children's clothes and only had peacocks to go to.</t>
  </si>
  <si>
    <t>Better range of mainstream shops.</t>
  </si>
  <si>
    <t>81.155.191.102</t>
  </si>
  <si>
    <t>BY COMPLAINING CHILDREN</t>
  </si>
  <si>
    <t>YES AS A TOURIST BUT NOT FOR SHOPPING</t>
  </si>
  <si>
    <t>BETTER QUALITY SHOPS</t>
  </si>
  <si>
    <t>SPAR</t>
  </si>
  <si>
    <t>87.242.142.20</t>
  </si>
  <si>
    <t>Need to collect child</t>
  </si>
  <si>
    <t>86.175.88.90</t>
  </si>
  <si>
    <t>HR8 5</t>
  </si>
  <si>
    <t>Church Street</t>
  </si>
  <si>
    <t>One way could be adjusted, more free parking required</t>
  </si>
  <si>
    <t>Because I live here and would like to bring people here.  But we seem to be a town of Charity/cheap shops and coffee shops.  Not really how I would like Ross to be known for.</t>
  </si>
  <si>
    <t>Free parking.  I would pay more council tax for this service.</t>
  </si>
  <si>
    <t>probably not</t>
  </si>
  <si>
    <t>94.7.4.27</t>
  </si>
  <si>
    <t>Yes I like it just the way it is</t>
  </si>
  <si>
    <t>79.76.127.148</t>
  </si>
  <si>
    <t>high street' fashion eg New Look for teens in family</t>
  </si>
  <si>
    <t>church</t>
  </si>
  <si>
    <t>other appt</t>
  </si>
  <si>
    <t>Nothing for a tourist to do.</t>
  </si>
  <si>
    <t>Better mix of activities offered.</t>
  </si>
  <si>
    <t>Loyalty system</t>
  </si>
  <si>
    <t>Could encourage local comparison when I assume its cheaper to buy online.</t>
  </si>
  <si>
    <t>collecting goods generally not a problem - live and work in town.</t>
  </si>
  <si>
    <t>could save carrying bulky items - and encourage me to use the town rather than travelling out</t>
  </si>
  <si>
    <t>81.151.126.134</t>
  </si>
  <si>
    <t>Lots of broken pavements - some have been broken for years</t>
  </si>
  <si>
    <t>Nice town with some interesting,different shops and only few samey identikit shops.</t>
  </si>
  <si>
    <t>Free (or very cheap like 20p) 3 hour parking</t>
  </si>
  <si>
    <t>Prefer to choose own products</t>
  </si>
  <si>
    <t>2.221.134.83</t>
  </si>
  <si>
    <t>Free parking in the car parks after 3pm and all day at weekends</t>
  </si>
  <si>
    <t>Getting back to work</t>
  </si>
  <si>
    <t>Cars should be in free car parks, not cluttering the road.</t>
  </si>
  <si>
    <t>Support business</t>
  </si>
  <si>
    <t>Free off street parking, even for a short time. Or why don't ART refund parking when customers spend money, like Sainsburys do? Would cost much!</t>
  </si>
  <si>
    <t>Better pedestrian experience.</t>
  </si>
  <si>
    <t>109.147.234.129</t>
  </si>
  <si>
    <t>Attractive</t>
  </si>
  <si>
    <t>Free/cheaper car parking</t>
  </si>
  <si>
    <t>92.6.111.241</t>
  </si>
  <si>
    <t>gl156</t>
  </si>
  <si>
    <t>Hill Street</t>
  </si>
  <si>
    <t>79.76.126.182</t>
  </si>
  <si>
    <t>less traffic - pedestrianise the centre</t>
  </si>
  <si>
    <t>if no additional cost</t>
  </si>
  <si>
    <t>5.64.221.107</t>
  </si>
  <si>
    <t>cantilupe road</t>
  </si>
  <si>
    <t>I usually find exactly what I need in Ross</t>
  </si>
  <si>
    <t>The shops are lovely people are friendly I usually find somewhere free to park even if I have to go around the town if not the car parks are not too expensive. The town is beautiful architechturally</t>
  </si>
  <si>
    <t>nothing I can think of</t>
  </si>
  <si>
    <t>I don't really know what it is.</t>
  </si>
  <si>
    <t>again I am not sure what that would be</t>
  </si>
  <si>
    <t>I might</t>
  </si>
  <si>
    <t>if I could have meat delivered from the butcher and other items from the baker I would use it</t>
  </si>
  <si>
    <t>81.153.43.171</t>
  </si>
  <si>
    <t>HR2 6</t>
  </si>
  <si>
    <t>Helping decorate a flat</t>
  </si>
  <si>
    <t>trip included a visit to supermarket</t>
  </si>
  <si>
    <t>It's the nicest town I know</t>
  </si>
  <si>
    <t>There isn't any but traffic lights on the 2 big roundabouts at Wilton and Labels would make access a lot smoother</t>
  </si>
  <si>
    <t>81.170.78.142</t>
  </si>
  <si>
    <t>85.255.235.212</t>
  </si>
  <si>
    <t>Greytree</t>
  </si>
  <si>
    <t>visiting family</t>
  </si>
  <si>
    <t>3 days</t>
  </si>
  <si>
    <t>Although once very pretty and vibrant there has been a severe decline over the years. Needs a lot of TLC.</t>
  </si>
  <si>
    <t>CLEANLINESS</t>
  </si>
  <si>
    <t>86.175.88.161</t>
  </si>
  <si>
    <t>86.174.91.218</t>
  </si>
  <si>
    <t>94.4.78.221</t>
  </si>
  <si>
    <t>Ross has beautiful walks but over looking the prospect is a bit overgrown now which is a shame</t>
  </si>
  <si>
    <t>Tesco and more clothes shops</t>
  </si>
  <si>
    <t>Rather go to the shop</t>
  </si>
  <si>
    <t>31.53.55.255</t>
  </si>
  <si>
    <t>Cr4 4</t>
  </si>
  <si>
    <t>31.50.48.36</t>
  </si>
  <si>
    <t>Hr9 6</t>
  </si>
  <si>
    <t>Opposite Royal Hotel</t>
  </si>
  <si>
    <t>Change in one way system, visitors and residents find it frustrating especially when large vehicles passing through, eg bin men</t>
  </si>
  <si>
    <t>31.48.152.47</t>
  </si>
  <si>
    <t>More freedom for large companies to access the town, this would stop the need to travel to local cities which everyone is currently doing. To try and keep people in the town with only a small offering of "local" shops is misguided and will not work.</t>
  </si>
  <si>
    <t>81.136.181.177</t>
  </si>
  <si>
    <t>better parking facilities....one or two NICE more niche and or upmarket restaurants....few higher profile shops....</t>
  </si>
  <si>
    <t>sainsburys.</t>
  </si>
  <si>
    <t>109.146.242.146</t>
  </si>
  <si>
    <t>The town looks tired, so many shops are now empty and the town looks uncared for.</t>
  </si>
  <si>
    <t>More diverse range of shops - no more charity shops or food outlets. How about a next, a h and M, bring argos back stuff for kids to do like a soft play place or something.</t>
  </si>
  <si>
    <t>5.64.222.240</t>
  </si>
  <si>
    <t>avoid if possible due to stupid one way system (changes soon please)</t>
  </si>
  <si>
    <t>I like ross on wye it's a lovely friendly town.</t>
  </si>
  <si>
    <t>One way system leeds people straight to Monmouth. Please change....we have some workable ideas</t>
  </si>
  <si>
    <t>Not good for the town</t>
  </si>
  <si>
    <t>81.170.74.71</t>
  </si>
  <si>
    <t>better shops for men shopping .and kids .</t>
  </si>
  <si>
    <t>86.142.101.227</t>
  </si>
  <si>
    <t>Full of charity and cheap shops. Flower displays poor and pavements dangerous</t>
  </si>
  <si>
    <t>More quality chain stores</t>
  </si>
  <si>
    <t>81.170.4.219</t>
  </si>
  <si>
    <t>hrs 5</t>
  </si>
  <si>
    <t>More variety of shops, far to many charity shops</t>
  </si>
  <si>
    <t>146.90.222.31</t>
  </si>
  <si>
    <t>Too few interesting shops open all weekend.</t>
  </si>
  <si>
    <t>Traders, other than excellent cafes, open with friendly staff on Sundays</t>
  </si>
  <si>
    <t>81.151.24.198</t>
  </si>
  <si>
    <t>Cantilope Road</t>
  </si>
  <si>
    <t>Its got a variety of shops for the tourist and some convenience stores for the locals</t>
  </si>
  <si>
    <t>Shops open on Sundays</t>
  </si>
  <si>
    <t>Free town bus service - could also link to river</t>
  </si>
  <si>
    <t>146.200.196.207</t>
  </si>
  <si>
    <t>Friendlier people</t>
  </si>
  <si>
    <t>White thorn Farm organic veg</t>
  </si>
  <si>
    <t>20.133.0.8</t>
  </si>
  <si>
    <t>hr9 d</t>
  </si>
  <si>
    <t>Smallbrook Road</t>
  </si>
  <si>
    <t>Visiting relative</t>
  </si>
  <si>
    <t>Its a beautiful market town with good walks, eating places, sight seeing and near to many places of interest and leisure</t>
  </si>
  <si>
    <t>87.242.143.245</t>
  </si>
  <si>
    <t>hr95r</t>
  </si>
  <si>
    <t>it has all the basics and some lovely independants</t>
  </si>
  <si>
    <t>lower car park charges</t>
  </si>
  <si>
    <t>2.24.29.117</t>
  </si>
  <si>
    <t>More variety of shops</t>
  </si>
  <si>
    <t>86.182.93.252</t>
  </si>
  <si>
    <t>Nothing to see in town. The small shops are so expensive. Even the charity shops are dearer than other towns.</t>
  </si>
  <si>
    <t>Get Tesco in with a petrol station so there is at least some competition.</t>
  </si>
  <si>
    <t>86.112.6.119</t>
  </si>
  <si>
    <t>2.98.160.247</t>
  </si>
  <si>
    <t>estate agents</t>
  </si>
  <si>
    <t>i wasnt sure if there was a time limit</t>
  </si>
  <si>
    <t>Its so easy to find what you want</t>
  </si>
  <si>
    <t>Make parking in the street clear if u can park there for longer</t>
  </si>
  <si>
    <t>Get my network</t>
  </si>
  <si>
    <t>5.67.50.48</t>
  </si>
  <si>
    <t>More choice in restaurants/not cafe's</t>
  </si>
  <si>
    <t>81.170.67.148</t>
  </si>
  <si>
    <t>Hr95S</t>
  </si>
  <si>
    <t>Poor parking,highstreet retail shops limited, always recommend Monmouth above Ross!</t>
  </si>
  <si>
    <t>79.76.120.158</t>
  </si>
  <si>
    <t>hr9 5s</t>
  </si>
  <si>
    <t>82.132.225.65</t>
  </si>
  <si>
    <t>oppoisite royal hotel</t>
  </si>
  <si>
    <t>grass to long for visitors .public transport once an hour.not enough free paeking</t>
  </si>
  <si>
    <t>Ross is a very beautful town .lets not spoil it by modern ideas remember its an old market town</t>
  </si>
  <si>
    <t>More varity of shops .no veg shop anymore . Give new traders a chance and the people will come</t>
  </si>
  <si>
    <t>Like to get out and look around</t>
  </si>
  <si>
    <t>86.170.193.6</t>
  </si>
  <si>
    <t>St Mary's street (opposite royal)</t>
  </si>
  <si>
    <t>No good shops for young people, give young people more to do and you'll keep them off the streets</t>
  </si>
  <si>
    <t>Not unless you want a coffee shop, bank or charity shop</t>
  </si>
  <si>
    <t>Better shops or just one decent clothes shop</t>
  </si>
  <si>
    <t>2.24.30.202</t>
  </si>
  <si>
    <t>Not a lot to do bar charity shopping a lot of shops empty and nothing for young to do</t>
  </si>
  <si>
    <t>More decent retailers things for young ones to do such as cinema better facilities</t>
  </si>
  <si>
    <t>86.170.179.156</t>
  </si>
  <si>
    <t>Greytree Road</t>
  </si>
  <si>
    <t>Lack of open public toilets as usual!  They close far too early.</t>
  </si>
  <si>
    <t>Not much in the way of interesting shopping.</t>
  </si>
  <si>
    <t>Improved choice of shops, particularly clothes shops.</t>
  </si>
  <si>
    <t>95.151.17.125</t>
  </si>
  <si>
    <t>other comitments</t>
  </si>
  <si>
    <t>Pavements covered with dog poo; if the rain makes puddles on the road, cars seem deliberately to splash you; parking charges up to 10pm!!!</t>
  </si>
  <si>
    <t>Nice cafes, bookshop, good butchers + delicatessen, friendly people</t>
  </si>
  <si>
    <t>Free parking!!</t>
  </si>
  <si>
    <t>BP on the M50 spur</t>
  </si>
  <si>
    <t>79.76.126.126</t>
  </si>
  <si>
    <t>N/A</t>
  </si>
  <si>
    <t>86.175.2.213</t>
  </si>
  <si>
    <t>CHURCH STREET</t>
  </si>
  <si>
    <t>95.151.27.38</t>
  </si>
  <si>
    <t>It is a nice town with nice local shops.  Not huge variety,  but pleasant and lots of cafes.</t>
  </si>
  <si>
    <t>Wider variety of clothing shops.</t>
  </si>
  <si>
    <t>5.64.222.21</t>
  </si>
  <si>
    <t>work</t>
  </si>
  <si>
    <t>we have a lovely town it just needs to be tidied up and have better retail shops .. like monouth</t>
  </si>
  <si>
    <t>better retail shops</t>
  </si>
  <si>
    <t>90.204.59.169</t>
  </si>
  <si>
    <t>Easier parking</t>
  </si>
  <si>
    <t>86.174.91.36</t>
  </si>
  <si>
    <t>Dog poo often found on chase road pavement. Many pavements in terrible condition for pushing a pram, often have to go on to the road where it is too narrow.</t>
  </si>
  <si>
    <t>There are just enough shops to keep you busy. Walking by the river is nice when the weather is sunny.</t>
  </si>
  <si>
    <t>If the buggy friendly path was extended to Wilton bridge.</t>
  </si>
  <si>
    <t>If it were free</t>
  </si>
  <si>
    <t>90.213.206.108</t>
  </si>
  <si>
    <t>Another younger clothing store other than peacocks, Dorothy perkins/burton was great, less charity shops so we can fill them with something more interesting and different.</t>
  </si>
  <si>
    <t>90.209.232.183</t>
  </si>
  <si>
    <t>Gl14 3</t>
  </si>
  <si>
    <t>86.143.145.133</t>
  </si>
  <si>
    <t>Parking a puts people off also Ross mainly consists of charity shops and estate agents!!! Nothing for clothes shopping or gifts that are appealing</t>
  </si>
  <si>
    <t>Car parking restriction!! With children 1/2 hr parking is NOT long enough. By the time a buggy is out and young children are walking so it's easier to go to Monmouth doe the bulk of my spending.</t>
  </si>
  <si>
    <t>Possibly but not a great choice though!</t>
  </si>
  <si>
    <t>2.127.96.198</t>
  </si>
  <si>
    <t>5.81.242.59</t>
  </si>
  <si>
    <t>Hr2 8</t>
  </si>
  <si>
    <t>It's a lovely characterful town</t>
  </si>
  <si>
    <t>Change the traffic system - it's a mess at the moment</t>
  </si>
  <si>
    <t>92.236.106.251</t>
  </si>
  <si>
    <t>gl4 6</t>
  </si>
  <si>
    <t>Get rid off one way system</t>
  </si>
  <si>
    <t>82.132.234.242</t>
  </si>
  <si>
    <t>School pick up</t>
  </si>
  <si>
    <t>But would say you can 't shop for children's clothing very easily</t>
  </si>
  <si>
    <t>Variety of stores</t>
  </si>
  <si>
    <t>95.151.27.31</t>
  </si>
  <si>
    <t>New Street or Morrisons</t>
  </si>
  <si>
    <t>free car park in cenre (swimming pool) and more shops. - not supermarkets.</t>
  </si>
  <si>
    <t>hr2 8</t>
  </si>
  <si>
    <t>A large amount of the youthful councillors are making a substantial effort to improve the town and make others care. The May Fair was good.</t>
  </si>
  <si>
    <t>The grass needs cutting and the toilets open longer and carparks not putting rates up -</t>
  </si>
  <si>
    <t>definitely a great idea</t>
  </si>
  <si>
    <t>86.25.31.242</t>
  </si>
  <si>
    <t>not many shops, other than charity,cafes, so tehre's no need for shopping other than using it for a link to the city's</t>
  </si>
  <si>
    <t>better traffic system,, seats at the bus stops (cantilupe road)</t>
  </si>
  <si>
    <t>I use this for supermarkets such as ASDA's weekly</t>
  </si>
  <si>
    <t>79.76.122.233</t>
  </si>
  <si>
    <t>It's a pleasant town to visit and sight see however once in the town centre there isn't much to do and nothing in particular would stand out for a next visit unless it was amenities.</t>
  </si>
  <si>
    <t>Independent shops, whether it be cafes, restaurants, bars, pubs, clothing, home ware, jewelry etc something to make the town known for and a selling point</t>
  </si>
  <si>
    <t>149.254.219.180</t>
  </si>
  <si>
    <t>Optician visit</t>
  </si>
  <si>
    <t>Boots</t>
  </si>
  <si>
    <t>A useful shop such as Wilkinsons.</t>
  </si>
  <si>
    <t>79.76.121.208</t>
  </si>
  <si>
    <t>86.169.127.122</t>
  </si>
  <si>
    <t>81.170.24.70</t>
  </si>
  <si>
    <t>HR4 9</t>
  </si>
  <si>
    <t>It's a very pretty town with lots of interesting shops</t>
  </si>
  <si>
    <t>90.204.56.78</t>
  </si>
  <si>
    <t>As I work in the town I have no answer for this as I am here every day</t>
  </si>
  <si>
    <t>79.76.124.198</t>
  </si>
  <si>
    <t>No average category so some goods should be average</t>
  </si>
  <si>
    <t>Good small shops, nice environment</t>
  </si>
  <si>
    <t>Better direction signs</t>
  </si>
  <si>
    <t>Home delivery</t>
  </si>
  <si>
    <t>5.64.223.174</t>
  </si>
  <si>
    <t>5.64.199.52</t>
  </si>
  <si>
    <t>Very limited shops, expensive parking,</t>
  </si>
  <si>
    <t>More leisure activities for younger children, such as cinema, bowling</t>
  </si>
  <si>
    <t>92.14.224.22</t>
  </si>
  <si>
    <t>Parking too expensive and extended too long. Should be free on Sunday  Cafés great, restaurants and pubs poor. High Street great but other streets look shabby and poor. Nothing for youth</t>
  </si>
  <si>
    <t>Nice for a one off visit</t>
  </si>
  <si>
    <t>Better range of upmarket shops and clothes shops on a par with Monmouth</t>
  </si>
  <si>
    <t>Somerfields used to do buy your own shopping then they delivered which meant I could walk to town and still do my big shop</t>
  </si>
  <si>
    <t>81.158.4.227</t>
  </si>
  <si>
    <t>Carnival</t>
  </si>
  <si>
    <t>5.64.248.221</t>
  </si>
  <si>
    <t>I think there should be more traffic control at the top of ross town. I feel that I have to walk half way down the road to cross safely to walk back up again.</t>
  </si>
  <si>
    <t>It's a beautiful town.</t>
  </si>
  <si>
    <t>Traffic through the town. Some more independent shops.</t>
  </si>
  <si>
    <t>81.151.26.62</t>
  </si>
  <si>
    <t>More things going on. Markets, fayres, live music, street performers etc</t>
  </si>
  <si>
    <t>81.158.70.194</t>
  </si>
  <si>
    <t>Enough diverse and good quality places to visit</t>
  </si>
  <si>
    <t>Improve ,more regular market</t>
  </si>
  <si>
    <t>81.158.7.3</t>
  </si>
  <si>
    <t>79.76.127.62</t>
  </si>
  <si>
    <t>Ross is a beautiful town and we need to encourage visitors.</t>
  </si>
  <si>
    <t>86.164.131.35</t>
  </si>
  <si>
    <t>There are still good independent shops to be found, but they need the support of tourists because the locals don't care enough to support them</t>
  </si>
  <si>
    <t>free parking in carparks or a annual parking pass for £50-80 for unlimited parking.</t>
  </si>
  <si>
    <t>86.143.148.210</t>
  </si>
  <si>
    <t>Nice market town with good views from the Royal</t>
  </si>
  <si>
    <t>Good variety of places to eat and meet</t>
  </si>
  <si>
    <t>81.170.41.138</t>
  </si>
  <si>
    <t>Despite our tourism roots, Ross is somewhere I go for a purpose not leisure activities. I couldn't recommend it as a destination for a day out and would more likely recommend Monmouth.</t>
  </si>
  <si>
    <t>Greater variety of shops and restaurants both chains and independent.</t>
  </si>
  <si>
    <t>92.4.105.152</t>
  </si>
  <si>
    <t>81.170.18.99</t>
  </si>
  <si>
    <t>It's a beautiful market town and there is so much to see other than shopping</t>
  </si>
  <si>
    <t>Don't know really as am the type of person who always has an agenda,  visit, get and go. Only new to area and haven't searched out all facilities yet</t>
  </si>
  <si>
    <t>I have found that since moving to Ross that my Internet shopping has increased as none of the major retailers are inthe area. We even go to Monmouth to do our weekly shop at Lydl. We plan to use Aldi when it is built providing parking is sufficient.</t>
  </si>
  <si>
    <t>86.9.232.87</t>
  </si>
  <si>
    <t>out side the Royal Hotel</t>
  </si>
  <si>
    <t>Lack of decent shops</t>
  </si>
  <si>
    <t>the retailers need to allow high street stores to encourage people to come into Ross it's very "nice" but there is full of chairty shops s</t>
  </si>
  <si>
    <t>free parking after 5.00.   improve the shops allow High Street Chains in.</t>
  </si>
  <si>
    <t>MORE Decent well stocked shops. 50p parking. Waitrose</t>
  </si>
  <si>
    <t>Waitrose bring my weekly food shop Sainsburys is used as  a top up as you have to pay until 10.00 to park!</t>
  </si>
  <si>
    <t>I always phone if I am looking for something to prevent a waisted journey.</t>
  </si>
  <si>
    <t>we had an Argos, thats gone. this type of Shopping prevents the impulse purchase.</t>
  </si>
  <si>
    <t>86.159.125.248</t>
  </si>
  <si>
    <t>86.31.164.125</t>
  </si>
  <si>
    <t>Free car parks</t>
  </si>
  <si>
    <t>92.40.185.37</t>
  </si>
  <si>
    <t>Not enough decent shops</t>
  </si>
  <si>
    <t>More up to date shops</t>
  </si>
  <si>
    <t>87.113.179.204</t>
  </si>
  <si>
    <t>Appointments elsewhere</t>
  </si>
  <si>
    <t>Ross is a wonderful town full of friendly people, interesting shops and a huge variety of pubs, restaurants etc.  How can we persuade people that is so if they find high parking charges especially in evenings and Sundays which will tell them straight away to go elsewhere.</t>
  </si>
  <si>
    <t>Evening are no longer feasible with the high charges of parking on evenings and Sundays.  We need free parking at those times to encourage more people to visit and stay.</t>
  </si>
  <si>
    <t>I like to see what I am buying and never use internet anyway.  I always shop locally and see what I am getting for my very reduced money.</t>
  </si>
  <si>
    <t>See above</t>
  </si>
  <si>
    <t>See above comment</t>
  </si>
  <si>
    <t>81.174.156.246</t>
  </si>
  <si>
    <t>Parking on street is not long enough &amp; car parks much too expensive</t>
  </si>
  <si>
    <t>Reverse the above</t>
  </si>
  <si>
    <t>90.209.232.79</t>
  </si>
  <si>
    <t>81.135.115.37</t>
  </si>
  <si>
    <t>poor parking</t>
  </si>
  <si>
    <t>if they had pick up points or limited parking near</t>
  </si>
  <si>
    <t>90.59.222.235</t>
  </si>
  <si>
    <t>Go to bank</t>
  </si>
  <si>
    <t>Parking problems make access difficult</t>
  </si>
  <si>
    <t>Parking is a big problem. Too many empty shops. Bad general attitude.</t>
  </si>
  <si>
    <t>Free parking on streets for a reasonable amount of time. Cleaner streets - cleaner everything.</t>
  </si>
  <si>
    <t>Don't know</t>
  </si>
  <si>
    <t>86.173.132.114</t>
  </si>
  <si>
    <t>Although I would always suggest never ever paying to park in the town as the charges are three times the price of most Forest car parks, especially with the extension of charges after 6. Utterly ridiculous and I don't want the council to earn any more wasted money which is a tax on residents and business.</t>
  </si>
  <si>
    <t>Significantly lower council car parking charges</t>
  </si>
  <si>
    <t>31.120.110.37</t>
  </si>
  <si>
    <t>hr9 7f</t>
  </si>
  <si>
    <t>Although I live in Ross and I have my own private parking, I'm disappointed in the new council car park regulations  (paying until 10pm).</t>
  </si>
  <si>
    <t>Parking regulations need to be changed though.</t>
  </si>
  <si>
    <t>Go back to free parking after 6 on in council car parks, free on Sundays and bank holidays.</t>
  </si>
  <si>
    <t>Shops are local to me so would have no real need to use this.</t>
  </si>
  <si>
    <t>86.156.183.122</t>
  </si>
  <si>
    <t>Royal Parade</t>
  </si>
  <si>
    <t>Free parking for 20 minutes in any of the pay &amp; display car parks</t>
  </si>
  <si>
    <t>It's the collecting that's the problem - generally I can't park near any of the shops where I would have any amount of shopping to carry.</t>
  </si>
  <si>
    <t>Use this for local takeaways to avoid waiting.</t>
  </si>
  <si>
    <t>Maybe - but this would only work for non-perishable goods.</t>
  </si>
  <si>
    <t>Again, more of a maybe. I gave up internet grocery shopping because I couldn't guarantee being at home for a 2 hour slot.</t>
  </si>
  <si>
    <t>86.177.80.160</t>
  </si>
  <si>
    <t>get rid of the one way system</t>
  </si>
  <si>
    <t>Hr9 5n</t>
  </si>
  <si>
    <t>New Street</t>
  </si>
  <si>
    <t>Cheaper, free parking.</t>
  </si>
  <si>
    <t>5.64.210.196</t>
  </si>
  <si>
    <t>I think car park charges are very expensive.</t>
  </si>
  <si>
    <t>Pretty little town with good range of local shops.</t>
  </si>
  <si>
    <t>spar</t>
  </si>
  <si>
    <t>A friendly place to visit with lots of independent shops</t>
  </si>
  <si>
    <t>79.76.114.109</t>
  </si>
  <si>
    <t>street parking not long enough</t>
  </si>
  <si>
    <t>Not alot here</t>
  </si>
  <si>
    <t>Cinema</t>
  </si>
  <si>
    <t>31.50.50.218</t>
  </si>
  <si>
    <t>Nothing in Ross on wye to want me to shop here so wouldn't recommended anyone else!!</t>
  </si>
  <si>
    <t>TESCOS!</t>
  </si>
  <si>
    <t>86.154.58.18</t>
  </si>
  <si>
    <t>2.24.21.118</t>
  </si>
  <si>
    <t>More clothes and electrical shops</t>
  </si>
  <si>
    <t>81.153.234.78</t>
  </si>
  <si>
    <t>yes to view intervidual shops.</t>
  </si>
  <si>
    <t>reverse the one way system, trying to get to hospitial from Wilton road is a nightmare.Visitors come in the back way via a dangerious turn into new street needs amini roundabout or lights.</t>
  </si>
  <si>
    <t>79.76.113.162</t>
  </si>
  <si>
    <t>Free parking &amp; pedestrian town centre.</t>
  </si>
  <si>
    <t>81.174.166.8</t>
  </si>
  <si>
    <t>Tennis lesson</t>
  </si>
  <si>
    <t>Better value parking and better traffic flow.</t>
  </si>
  <si>
    <t>86.133.156.80</t>
  </si>
  <si>
    <t>hr1 4</t>
  </si>
  <si>
    <t>its beautiful - just need to do more to attract decen shops into Ross. I have moved here from East Anglia and you have a stunning town, but the lack of good places to eat, and  more good shops would encourage the tourist £ as wells my own.</t>
  </si>
  <si>
    <t>95.151.21.137</t>
  </si>
  <si>
    <t>check newsagents to see if magazine in.</t>
  </si>
  <si>
    <t>not enough choice</t>
  </si>
  <si>
    <t>Better quality shops, less charity shops</t>
  </si>
  <si>
    <t>5.64.208.71</t>
  </si>
  <si>
    <t>85.255.233.182</t>
  </si>
  <si>
    <t>Cheaper parking more real shops</t>
  </si>
  <si>
    <t>46.33.136.50</t>
  </si>
  <si>
    <t>HR9 6A</t>
  </si>
  <si>
    <t>ONE WAY SYSTEM A NIGHTMARE</t>
  </si>
  <si>
    <t>ALTER ONE WAY SYSTEM</t>
  </si>
  <si>
    <t>86.173.130.21</t>
  </si>
  <si>
    <t>not until the old traffic system in reinstated with parking on the market house apron!</t>
  </si>
  <si>
    <t>a reduction in rates for shops and free parking.</t>
  </si>
  <si>
    <t>86.182.92.48</t>
  </si>
  <si>
    <t>To return a mail order parcel at Spar</t>
  </si>
  <si>
    <t>dangerous uneven street paving.</t>
  </si>
  <si>
    <t>More aspirational shops and a nicer environment. Gloucester Road, particularly, could do with a facelift.</t>
  </si>
  <si>
    <t>There is a good door to door delivery/courierservice in Ross. I don't need a 'click and collect' service.</t>
  </si>
  <si>
    <t>If I needed anything from shops in town I woud go direct to the shop and buy it.</t>
  </si>
  <si>
    <t>92.28.117.166</t>
  </si>
  <si>
    <t>live</t>
  </si>
  <si>
    <t>There's not much to do for younger people or much shopping shops</t>
  </si>
  <si>
    <t>Less charity shops and more actually shopping</t>
  </si>
  <si>
    <t>86.150.127.217</t>
  </si>
  <si>
    <t>I think the town needs more chain stores.</t>
  </si>
  <si>
    <t>31.50.4.221</t>
  </si>
  <si>
    <t>Old Maids Walk / next to The church of St Mary the Virgin</t>
  </si>
  <si>
    <t>Hair-cut / shopping / lunch</t>
  </si>
  <si>
    <t>Far too many charity shops for a town of Ross' size</t>
  </si>
  <si>
    <t>Not a "carbon-copy" of other towns - good range of independent shops with a good selection of products</t>
  </si>
  <si>
    <t>The one-way system simply isn't working...</t>
  </si>
  <si>
    <t>Maybe - depending on the offering</t>
  </si>
  <si>
    <t>5.64.240.194</t>
  </si>
  <si>
    <t>81.170.29.90</t>
  </si>
  <si>
    <t>Just out with mates</t>
  </si>
  <si>
    <t>i'd say yes if you're a young kid or an adult/pensioner. but for teenagers there is nothing to do, everything is pretty expensive and teenagers just don't have that kind of money, ross just seems boring for our age group.</t>
  </si>
  <si>
    <t>95.148.30.92</t>
  </si>
  <si>
    <t>213.235.60.74</t>
  </si>
  <si>
    <t>Unsure- because what is drawing people? Supermarkets, Estate agents and charity shops!</t>
  </si>
  <si>
    <t>More independent shops, less charity shops and estate agents. Pedestrianise from Market Place down to Maltings entrance! Touristic things- like a museum- there is nothing to explain Ross-on-Wye's history- who is 'The Man of Ross'?</t>
  </si>
  <si>
    <t>95.147.159.189</t>
  </si>
  <si>
    <t>No as a younger person there isn't a lot to do .</t>
  </si>
  <si>
    <t>More shops not just charity shops ,and parking chargers are not right</t>
  </si>
  <si>
    <t>86.184.147.143</t>
  </si>
  <si>
    <t>Not much choice, lots of charity shops, very expensive independent shops.</t>
  </si>
  <si>
    <t>Nothing here to come for except Boots the chemist.</t>
  </si>
  <si>
    <t>TESCOS</t>
  </si>
  <si>
    <t>86.164.128.57</t>
  </si>
  <si>
    <t>No atm, because with the long grass due to cut backs, the town doesn't look very inviting. There's not a lot to do here. Monmouth has just had a free festival for a week, why can't Ross have something like that, bring everyone together. It would be fantastic for the town.</t>
  </si>
  <si>
    <t>Cheaper parking fees , free parking on a Sunday.</t>
  </si>
  <si>
    <t>86.175.211.149</t>
  </si>
  <si>
    <t>79.79.224.14</t>
  </si>
  <si>
    <t>Boring</t>
  </si>
  <si>
    <t>Better shops more for the young.</t>
  </si>
  <si>
    <t>5.65.19.231</t>
  </si>
  <si>
    <t>Home town</t>
  </si>
  <si>
    <t>86.173.130.39</t>
  </si>
  <si>
    <t>charity work</t>
  </si>
  <si>
    <t>by taxi</t>
  </si>
  <si>
    <t>I would like to see more benches</t>
  </si>
  <si>
    <t>Because I love living in Ross on Wye.</t>
  </si>
  <si>
    <t>The market trader's keep the area clean while trading.  I am sick and tired of seeing spuds onions cabbage leafs on the roads and around the market place</t>
  </si>
  <si>
    <t>94.6.30.110</t>
  </si>
  <si>
    <t>passing through</t>
  </si>
  <si>
    <t>82.71.53.71</t>
  </si>
  <si>
    <t>GL14 2</t>
  </si>
  <si>
    <t>Nice independent shops</t>
  </si>
  <si>
    <t>Less traffic clogged up in the centre.</t>
  </si>
  <si>
    <t>81.170.15.209</t>
  </si>
  <si>
    <t>Pavements, walkways need tidying up and repairing. Always seems to be a lot of dog mess. Some more pubs restaurants like the Kings Head.</t>
  </si>
  <si>
    <t>To see the Market House and St Mary's church</t>
  </si>
  <si>
    <t>Improved walkways with less dog fouling</t>
  </si>
  <si>
    <t>81.170.22.157</t>
  </si>
  <si>
    <t>not enough going on</t>
  </si>
  <si>
    <t>no I like meeting people when shopping</t>
  </si>
  <si>
    <t>2.27.133.182</t>
  </si>
  <si>
    <t>31.52.123.20</t>
  </si>
  <si>
    <t>The town has lots to offer to tourists, especially the Market House and I find most of what I want in the small shops and Sainsbury's supermarket.</t>
  </si>
  <si>
    <t>Tidy it up  There are a few empty shops which make certain parts scruffy and I think the cobbled streets were a mistake as any repairs to this detract from the neatness of the original work. If it was pedestrian only that would be okay but not with vehicles passing through. Monmouth have resurfaced with an attractive red tarmac.</t>
  </si>
  <si>
    <t>83.104.56.86</t>
  </si>
  <si>
    <t>Butchers</t>
  </si>
  <si>
    <t>95.145.147.68</t>
  </si>
  <si>
    <t>St Marys Street</t>
  </si>
  <si>
    <t>86.135.229.100</t>
  </si>
  <si>
    <t>Limited shopping, other than charity shops</t>
  </si>
  <si>
    <t>87.114.146.178</t>
  </si>
  <si>
    <t>DOn't like the extra evening charges for car parks.</t>
  </si>
  <si>
    <t>Ross is a market town and visitors to the town is needed to keep the shops open and trade going.</t>
  </si>
  <si>
    <t>Argos do this</t>
  </si>
  <si>
    <t>F2F</t>
  </si>
  <si>
    <t>Source</t>
  </si>
  <si>
    <t>Category</t>
  </si>
  <si>
    <t>Tourist</t>
  </si>
  <si>
    <t>Local</t>
  </si>
  <si>
    <t>Visitor</t>
  </si>
  <si>
    <t>Origin</t>
  </si>
  <si>
    <t>Seq#</t>
  </si>
  <si>
    <t>N peripheral</t>
  </si>
  <si>
    <t>NW central</t>
  </si>
  <si>
    <t>S peripheral</t>
  </si>
  <si>
    <t>SW central</t>
  </si>
  <si>
    <t>NE central</t>
  </si>
  <si>
    <t>Pedestrianisation of Broad Streetreet</t>
  </si>
  <si>
    <t>Old Gloucester Road</t>
  </si>
  <si>
    <t>I think Ross has a good selection of individual shops such as Crows Feet, Madame Butterfly and cafés such as Mondos, Eleganza and Pots and Pieces however I feel it needs a great deal of investment to meet the standaRoads of other small towns such as Monmouth.</t>
  </si>
  <si>
    <t>Independent businesses make it interesting but don't always get customers service standaRoads effective or consistent</t>
  </si>
  <si>
    <t>loyalty caRoads work for me. also like draw ticket promotions</t>
  </si>
  <si>
    <t>Ross loyalty caRoad</t>
  </si>
  <si>
    <t>Development of clearer identity owned by all ...  eg Hay ... Books, StratfoRoad ... Shakespeare Glastonbury ... Festival .. etc</t>
  </si>
  <si>
    <t>one way system awful for walfoRoad way etc</t>
  </si>
  <si>
    <t>yes its very pretty you can get a good lunch but as the gateway to the Wye Valley you have to go on to stock up on food stuffs, the parking is CRAP. Lewes in Sussex is free from 5.00 SatuRoaday until Monday morning. The shops in Ross are limited.</t>
  </si>
  <si>
    <t>Car parking car parks are more than adequate.  However with the new parking charges after 10pm there is no way I will now be able to affoRoad to visit restaurants, etc and will no longer be able to spend my leisure time in Ross in the evenings now I am forever worrying about whether I have outstayed my parking time etc.  We need the pubs, restaurants etc to flourish to keep the town afloat and there is no way this can happen if parking is so high a stake.I don't see how the twn can now survive with such appalling changes to the bus timetables, removal of buses especially those at night to enable people to come into the town eat etc and get home.  Can no longer do that.</t>
  </si>
  <si>
    <t>Market House  Local press  WoRoad of mouth</t>
  </si>
  <si>
    <t>HaRoadly anything here to do</t>
  </si>
  <si>
    <t>POOR SELECTION OF SHOPS, HARoad TO PARK, ONE WAY SYSTEM A NIGHTMARE</t>
  </si>
  <si>
    <t>parking on roadside makes it haRoad to cross roads as cars will not giveway if you are on foot .  we need more to do in school holidays with children in town or down riverside .</t>
  </si>
  <si>
    <t>The street times for parking are restrictive - there needs to be more shops for clothing. The additional of toy shop is welcome. I think the Rosswyn has looked messy for years as does the empty shop down gloucester road. I dont like the fascia of the kebab shop on Broad Streetnear the market house it looks out of place in a market town.  The bins need emptying more oftern and we would then not need to litter pick</t>
  </si>
  <si>
    <t>Many of the shops promote cheapness rather than quality. We need a Broader range to attract visitors. Monmouth has a much more interesting and inviting range for shoppers. Ross seems to favour the oRoadinary and the eveRoadayand it would be nice to have more individual upmarket shops.</t>
  </si>
  <si>
    <t>haidressers</t>
  </si>
  <si>
    <t>haidresser appointment</t>
  </si>
  <si>
    <t>Work in town</t>
  </si>
  <si>
    <t>Personal commitment</t>
  </si>
  <si>
    <t>Parking uncertainty</t>
  </si>
  <si>
    <t>Dislike of town</t>
  </si>
  <si>
    <t>Poor public transport</t>
  </si>
  <si>
    <t>Consumer offer good</t>
  </si>
  <si>
    <t>Consumer offer poor</t>
  </si>
  <si>
    <t>Misunderstood</t>
  </si>
  <si>
    <t>Poor parking value</t>
  </si>
  <si>
    <t>Poor pedestrian access</t>
  </si>
  <si>
    <t>Poor maintenance</t>
  </si>
  <si>
    <t>Poor traffic management</t>
  </si>
  <si>
    <t>Categorised</t>
  </si>
  <si>
    <t>Poor parking</t>
  </si>
  <si>
    <t>No view</t>
  </si>
  <si>
    <t>Historic scenic town,Lacks substance</t>
  </si>
  <si>
    <t>Historic scenic town</t>
  </si>
  <si>
    <t>Lacks substance</t>
  </si>
  <si>
    <t>Needs support</t>
  </si>
  <si>
    <t>Historic scenic town,Needs support</t>
  </si>
  <si>
    <t>Attractions/events</t>
  </si>
  <si>
    <t>No traffic wardens!</t>
  </si>
  <si>
    <t>wardens to concentrate on commercial traffic using normal parking spaces leading to better street parking available</t>
  </si>
  <si>
    <t>Better infrastructure</t>
  </si>
  <si>
    <t>Loyalty scheme</t>
  </si>
  <si>
    <t>None of options</t>
  </si>
  <si>
    <t>Entertainment (voucher?)</t>
  </si>
  <si>
    <t>Singles offers</t>
  </si>
  <si>
    <t>Loyalty scheme,Draw promotions</t>
  </si>
  <si>
    <t>A loyalty card for independent  retailers - spend X amount at qualifying shops and get a voucher or money off certain products for caRoad holders.</t>
  </si>
  <si>
    <t>Not liked</t>
  </si>
  <si>
    <t>If collection convenient</t>
  </si>
  <si>
    <t>Limited use</t>
  </si>
  <si>
    <t>Use in Ross already</t>
  </si>
  <si>
    <t>Use for non-Ross buying</t>
  </si>
  <si>
    <t>Not liked,Not understood</t>
  </si>
  <si>
    <t>Not understood</t>
  </si>
  <si>
    <t>Limited use,Not understood</t>
  </si>
  <si>
    <t>Use delivery service now</t>
  </si>
  <si>
    <t>I use internet shopping from Tesco in Hereford and will continue to do so because we were denied the chance of shopping in Tesco in Ross.</t>
  </si>
  <si>
    <t>Much liked</t>
  </si>
  <si>
    <t>constitantly order things for delivery</t>
  </si>
  <si>
    <t>If single timed delivery</t>
  </si>
  <si>
    <t>Like for housebound</t>
  </si>
  <si>
    <t>If competitive on price</t>
  </si>
  <si>
    <t>To reduce car use</t>
  </si>
  <si>
    <t>The prices would not compare to Hereford or Monmouth shops, too expensive, not enough choice.</t>
  </si>
  <si>
    <t>Word of mouth</t>
  </si>
  <si>
    <t>Web, ad hoc</t>
  </si>
  <si>
    <t>Print / paper</t>
  </si>
  <si>
    <t>Whilst the local independent shops are brilliant they don't seem to have the range that there could be, which means I do sometimes have to go elsewhere such as hereford or Gloucester, which I don't like doing.</t>
  </si>
  <si>
    <t>Local paper, ART, Facebook groups, Visitherefordshire</t>
  </si>
  <si>
    <t>The town is dead. Full of estate agents and charity shops. Also fuel prices are a rip off so we shop in hereford weekly.</t>
  </si>
  <si>
    <t>get rid of all the charity shops it's not a reason for anyone to want to shop and spend money in Ross on Wye. You need more quality places to eat, leisure and also if the vast charity/ £1 shops disappear then so do the many drunks who hang out around the Man of Ross pub and the benches . puts me off and I shop in hereford or local farm shops</t>
  </si>
  <si>
    <t>No more supermarkets, please. We have enough. Get something that would bring younger people into our town, such as a nightclub like fusion in hereford, that has 18+ nights for adults and under 18 nights for teenagers.</t>
  </si>
  <si>
    <t>safer for children to cross and Tesco I have now gave up on morrisson I do my food shopping on line so no need to come in to Ross . hereford has pulled itself together so I go there every two weeks lunch and shopping</t>
  </si>
  <si>
    <t>Easier parking. low cost or free parking. More welcoming trade shops. We don't have branded shop names like Dorothy Perkins, or other named shops.Nearest are either hereford or Monmouth</t>
  </si>
  <si>
    <t>Email, town council</t>
  </si>
  <si>
    <t>Count</t>
  </si>
  <si>
    <t>Count 1</t>
  </si>
  <si>
    <t>Count 2</t>
  </si>
  <si>
    <t>Count 3</t>
  </si>
  <si>
    <t>Count 4</t>
  </si>
  <si>
    <t>Count 5</t>
  </si>
  <si>
    <t>Count 6</t>
  </si>
  <si>
    <t>Count 7</t>
  </si>
  <si>
    <t>Count 8</t>
  </si>
  <si>
    <t>Count 9</t>
  </si>
  <si>
    <t>Barrel (Brookend Street)</t>
  </si>
  <si>
    <t>Q#</t>
  </si>
  <si>
    <t>Postcode</t>
  </si>
  <si>
    <t>text</t>
  </si>
  <si>
    <t>Transport scheduled</t>
  </si>
  <si>
    <t>No youth appeal</t>
  </si>
  <si>
    <t>Poor maintenance,Poor public transport</t>
  </si>
  <si>
    <t>Poor consumer offer</t>
  </si>
  <si>
    <t>Null from here forward</t>
  </si>
  <si>
    <t>,Poor traffic management</t>
  </si>
  <si>
    <t>the town needs more Consumer offer good shops</t>
  </si>
  <si>
    <t>Historic scenic town,Consumer offer good</t>
  </si>
  <si>
    <t>Consumer offer poor,Historic scenic town</t>
  </si>
  <si>
    <t>Consumer offer poor,Consumer offer good</t>
  </si>
  <si>
    <t>Consumer offer poor,Lacks substance</t>
  </si>
  <si>
    <t>Consumer offer poor,Poor parking</t>
  </si>
  <si>
    <t>Consumer offer poor, Historic scenic town</t>
  </si>
  <si>
    <t>Ambience poor</t>
  </si>
  <si>
    <t>,Ambience poor</t>
  </si>
  <si>
    <t>Ambience poor,Consumer offer poor</t>
  </si>
  <si>
    <t>Ambience poor,Historic scenic town</t>
  </si>
  <si>
    <t>Ambience poor,Consumer offer poor,Historic scenic town</t>
  </si>
  <si>
    <t>Ambience poor,Consumer offer good</t>
  </si>
  <si>
    <t>No youth appeal,Ambience poor</t>
  </si>
  <si>
    <t>Poor parking value,Poor maintenance,Ambience poor</t>
  </si>
  <si>
    <t>Ambience poor,Poor parking</t>
  </si>
  <si>
    <t>Ambience poor,Lacks substance</t>
  </si>
  <si>
    <t>Ambience good</t>
  </si>
  <si>
    <t>Ambience good,Consumer offer good</t>
  </si>
  <si>
    <t>Ambience good,Historic scenic town,Consumer offer good</t>
  </si>
  <si>
    <t>Ambience good,Historic scenic town</t>
  </si>
  <si>
    <t>Ambience good,Consumer offer good,Poor parking</t>
  </si>
  <si>
    <t>Good parking</t>
  </si>
  <si>
    <t>Publicity</t>
  </si>
  <si>
    <t>Attitude</t>
  </si>
  <si>
    <t>Fabric</t>
  </si>
  <si>
    <t>Property costs</t>
  </si>
  <si>
    <t>Consumer offer</t>
  </si>
  <si>
    <t>Attractions/events,Consumer offer</t>
  </si>
  <si>
    <t>Parking</t>
  </si>
  <si>
    <t>Traffic/transport</t>
  </si>
  <si>
    <t xml:space="preserve"> fabric</t>
  </si>
  <si>
    <t xml:space="preserve"> parking, publicity</t>
  </si>
  <si>
    <t xml:space="preserve"> parking</t>
  </si>
  <si>
    <t>Attractions/events, fabric,Consumer offer</t>
  </si>
  <si>
    <t xml:space="preserve"> parking,Consumer offer</t>
  </si>
  <si>
    <t xml:space="preserve"> publicity</t>
  </si>
  <si>
    <t>Attractions/events, publicity</t>
  </si>
  <si>
    <t xml:space="preserve"> attitude</t>
  </si>
  <si>
    <t>Attractions/events, fabric</t>
  </si>
  <si>
    <t xml:space="preserve"> fabric, parking</t>
  </si>
  <si>
    <t>Attractions/events, publicity,Consumer offer</t>
  </si>
  <si>
    <t xml:space="preserve"> attitude,Consumer offer</t>
  </si>
  <si>
    <t xml:space="preserve"> fabric,Consumer offer</t>
  </si>
  <si>
    <t xml:space="preserve"> fabric, attitude</t>
  </si>
  <si>
    <t xml:space="preserve"> parking, attitude,Consumer offer</t>
  </si>
  <si>
    <t xml:space="preserve"> parking,Traffic/transport</t>
  </si>
  <si>
    <t xml:space="preserve"> fabric, publicity,Traffic/transport</t>
  </si>
  <si>
    <t xml:space="preserve"> fabric,Traffic/transport</t>
  </si>
  <si>
    <t>Attractions/events, fabric,Consumer offer,Traffic/transport</t>
  </si>
  <si>
    <t>Consumer offer,Traffic/transport</t>
  </si>
  <si>
    <t>Attractions/events, publicity,Consumer offer,Traffic/transport</t>
  </si>
  <si>
    <t xml:space="preserve"> parking,Property costs</t>
  </si>
  <si>
    <t>publicity</t>
  </si>
  <si>
    <t>fabric</t>
  </si>
  <si>
    <t>No vew</t>
  </si>
  <si>
    <t>parking</t>
  </si>
  <si>
    <t>attitude</t>
  </si>
  <si>
    <t>Categorised reasons for answers</t>
  </si>
  <si>
    <t>Categorised open-ended responses</t>
  </si>
  <si>
    <t>Categorised comments to aspects of the town ratings</t>
  </si>
  <si>
    <t>54/225</t>
  </si>
  <si>
    <t>Other limitations to time spent in town</t>
  </si>
  <si>
    <t>32/32</t>
  </si>
  <si>
    <t xml:space="preserve">On street and private parking places </t>
  </si>
  <si>
    <t>64+7/71</t>
  </si>
  <si>
    <t>Draw promotions</t>
  </si>
  <si>
    <t>Better retail offer</t>
  </si>
  <si>
    <t>Other attractive incentives</t>
  </si>
  <si>
    <t>16/106</t>
  </si>
  <si>
    <t>If yes to Q18, please chose no more than the four (4) most attractive of these incentives:</t>
  </si>
  <si>
    <t>Better infrastructure, Better retail offer</t>
  </si>
  <si>
    <t>Keeps trade local?</t>
  </si>
  <si>
    <t>TOTAL</t>
  </si>
  <si>
    <t>Poor retail</t>
  </si>
  <si>
    <t>Poor retail,Lacks substance</t>
  </si>
  <si>
    <t>Ambience good,Good retail</t>
  </si>
  <si>
    <t>Historic scenic town,Good retail</t>
  </si>
  <si>
    <t>To keep trade local</t>
  </si>
  <si>
    <t>Convenient</t>
  </si>
  <si>
    <t>News media</t>
  </si>
  <si>
    <t>Personal enquiry</t>
  </si>
  <si>
    <t>Web, structured</t>
  </si>
  <si>
    <t>Fewer charity shops</t>
  </si>
  <si>
    <t>Better restaurants</t>
  </si>
  <si>
    <t>Better signage</t>
  </si>
  <si>
    <t>Other convenience shops</t>
  </si>
  <si>
    <t>Mid-market fashion</t>
  </si>
  <si>
    <t>Key attractors</t>
  </si>
  <si>
    <t>Themed shops</t>
  </si>
  <si>
    <t>Up to date shops</t>
  </si>
  <si>
    <t>Key attractor convenience</t>
  </si>
  <si>
    <t>Comparison shops</t>
  </si>
  <si>
    <t>Better quality shops</t>
  </si>
  <si>
    <t>Consumer offer - detail categories</t>
  </si>
  <si>
    <t>Better pubs / nightlife</t>
  </si>
  <si>
    <t>Key attractor clothing</t>
  </si>
  <si>
    <t>Mid-range clothing</t>
  </si>
</sst>
</file>

<file path=xl/styles.xml><?xml version="1.0" encoding="utf-8"?>
<styleSheet xmlns="http://schemas.openxmlformats.org/spreadsheetml/2006/main">
  <numFmts count="2">
    <numFmt numFmtId="164" formatCode="mm/dd/yyyy"/>
    <numFmt numFmtId="165" formatCode="yyyy/mm/dd;@"/>
  </numFmts>
  <fonts count="2">
    <font>
      <sz val="10"/>
      <name val="Microsoft Sans Serif"/>
    </font>
    <font>
      <sz val="10"/>
      <name val="Microsoft Sans Serif"/>
      <family val="2"/>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164" fontId="0" fillId="0" borderId="0" xfId="0" applyNumberFormat="1"/>
    <xf numFmtId="0" fontId="0" fillId="0" borderId="1"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3" xfId="0" quotePrefix="1" applyBorder="1"/>
    <xf numFmtId="0" fontId="0" fillId="2" borderId="2" xfId="0" applyFill="1" applyBorder="1"/>
    <xf numFmtId="0" fontId="0" fillId="2" borderId="4" xfId="0" applyFill="1" applyBorder="1"/>
    <xf numFmtId="0" fontId="0" fillId="2" borderId="0" xfId="0" applyFill="1"/>
    <xf numFmtId="0" fontId="0" fillId="2" borderId="0" xfId="0" applyFill="1" applyBorder="1"/>
    <xf numFmtId="0" fontId="0" fillId="2" borderId="3" xfId="0" applyFill="1" applyBorder="1"/>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9" xfId="0" applyBorder="1"/>
    <xf numFmtId="0" fontId="0" fillId="2" borderId="6" xfId="0" applyFill="1" applyBorder="1" applyAlignment="1">
      <alignment horizontal="center"/>
    </xf>
    <xf numFmtId="0" fontId="0" fillId="2" borderId="8" xfId="0" applyFill="1" applyBorder="1" applyAlignment="1">
      <alignment horizontal="center"/>
    </xf>
    <xf numFmtId="0" fontId="0" fillId="0" borderId="10" xfId="0" applyBorder="1"/>
    <xf numFmtId="0" fontId="0" fillId="0" borderId="11" xfId="0" applyBorder="1"/>
    <xf numFmtId="0" fontId="0" fillId="2" borderId="9" xfId="0" applyFill="1" applyBorder="1"/>
    <xf numFmtId="0" fontId="0" fillId="2" borderId="11" xfId="0" applyFill="1" applyBorder="1"/>
    <xf numFmtId="0" fontId="1" fillId="0" borderId="11" xfId="0" applyFont="1" applyBorder="1"/>
    <xf numFmtId="0" fontId="1" fillId="0" borderId="0" xfId="0" applyFont="1"/>
    <xf numFmtId="0" fontId="1" fillId="0" borderId="0" xfId="0" applyFont="1" applyBorder="1"/>
    <xf numFmtId="0" fontId="1" fillId="2" borderId="0" xfId="0" applyFont="1" applyFill="1" applyBorder="1"/>
    <xf numFmtId="164" fontId="0" fillId="0" borderId="0" xfId="0" applyNumberFormat="1" applyBorder="1"/>
    <xf numFmtId="164" fontId="0" fillId="0" borderId="5" xfId="0" applyNumberFormat="1" applyBorder="1"/>
    <xf numFmtId="0" fontId="0" fillId="2" borderId="5" xfId="0" applyFill="1" applyBorder="1" applyAlignment="1">
      <alignment horizontal="center"/>
    </xf>
    <xf numFmtId="164" fontId="0" fillId="0" borderId="11" xfId="0" applyNumberFormat="1" applyBorder="1"/>
    <xf numFmtId="0" fontId="1" fillId="2" borderId="11" xfId="0" applyFont="1" applyFill="1" applyBorder="1"/>
    <xf numFmtId="0" fontId="1" fillId="2" borderId="0" xfId="0" applyFont="1" applyFill="1"/>
    <xf numFmtId="0" fontId="0" fillId="3" borderId="0" xfId="0" applyFill="1"/>
    <xf numFmtId="164" fontId="0" fillId="3" borderId="0" xfId="0" applyNumberFormat="1" applyFill="1"/>
    <xf numFmtId="0" fontId="0" fillId="3" borderId="3" xfId="0" applyFill="1" applyBorder="1"/>
    <xf numFmtId="0" fontId="0" fillId="3" borderId="0" xfId="0" applyFill="1" applyBorder="1"/>
    <xf numFmtId="0" fontId="0" fillId="3" borderId="4" xfId="0" applyFill="1" applyBorder="1"/>
    <xf numFmtId="0" fontId="1" fillId="3" borderId="0" xfId="0" applyFont="1" applyFill="1" applyBorder="1"/>
    <xf numFmtId="0" fontId="0" fillId="4" borderId="4" xfId="0" applyFill="1" applyBorder="1"/>
    <xf numFmtId="0" fontId="0" fillId="0" borderId="0" xfId="0" applyFill="1" applyBorder="1"/>
    <xf numFmtId="0" fontId="0" fillId="0" borderId="4" xfId="0" applyFill="1" applyBorder="1"/>
    <xf numFmtId="0" fontId="0" fillId="0" borderId="3" xfId="0" applyFill="1" applyBorder="1"/>
    <xf numFmtId="0" fontId="1" fillId="2" borderId="4" xfId="0" applyFont="1" applyFill="1" applyBorder="1"/>
    <xf numFmtId="0" fontId="0" fillId="4" borderId="0" xfId="0" applyFill="1" applyBorder="1"/>
    <xf numFmtId="0" fontId="0" fillId="0" borderId="1" xfId="0" applyBorder="1" applyAlignment="1">
      <alignment horizontal="center"/>
    </xf>
    <xf numFmtId="0" fontId="0" fillId="2" borderId="2" xfId="0" applyFill="1" applyBorder="1" applyAlignment="1">
      <alignment horizontal="center"/>
    </xf>
    <xf numFmtId="0" fontId="0" fillId="0" borderId="2" xfId="0" applyBorder="1" applyAlignment="1">
      <alignment horizontal="center"/>
    </xf>
    <xf numFmtId="0" fontId="0" fillId="0" borderId="2" xfId="0" applyBorder="1"/>
    <xf numFmtId="0" fontId="0" fillId="4" borderId="13" xfId="0" applyFill="1" applyBorder="1"/>
    <xf numFmtId="0" fontId="0" fillId="0" borderId="8" xfId="0" applyFill="1" applyBorder="1" applyAlignment="1">
      <alignment horizontal="center"/>
    </xf>
    <xf numFmtId="0" fontId="0" fillId="0" borderId="11" xfId="0" applyFill="1" applyBorder="1"/>
    <xf numFmtId="0" fontId="0" fillId="0" borderId="0" xfId="0" applyFill="1"/>
    <xf numFmtId="0" fontId="0" fillId="0" borderId="5" xfId="0" applyFill="1" applyBorder="1" applyAlignment="1">
      <alignment horizontal="center"/>
    </xf>
    <xf numFmtId="0" fontId="0" fillId="0" borderId="5" xfId="0" applyFill="1" applyBorder="1"/>
    <xf numFmtId="0" fontId="1" fillId="0" borderId="0" xfId="0" applyFont="1" applyFill="1"/>
    <xf numFmtId="0" fontId="1" fillId="0" borderId="0" xfId="0" applyFont="1" applyFill="1" applyBorder="1"/>
    <xf numFmtId="0" fontId="0" fillId="2" borderId="15" xfId="0" applyFill="1" applyBorder="1"/>
    <xf numFmtId="0" fontId="1" fillId="5" borderId="14" xfId="0" applyFont="1" applyFill="1" applyBorder="1"/>
    <xf numFmtId="0" fontId="0" fillId="5" borderId="15" xfId="0" applyFill="1" applyBorder="1"/>
    <xf numFmtId="0" fontId="1" fillId="5" borderId="0" xfId="0" applyFont="1" applyFill="1"/>
    <xf numFmtId="0" fontId="1" fillId="5" borderId="4" xfId="0" applyFont="1" applyFill="1" applyBorder="1"/>
    <xf numFmtId="0" fontId="1" fillId="5" borderId="15" xfId="0" applyFont="1" applyFill="1" applyBorder="1"/>
    <xf numFmtId="0" fontId="1" fillId="5" borderId="13" xfId="0" applyFont="1" applyFill="1" applyBorder="1"/>
    <xf numFmtId="0" fontId="1" fillId="5" borderId="0" xfId="0" applyFont="1" applyFill="1" applyBorder="1"/>
    <xf numFmtId="0" fontId="0" fillId="5" borderId="4" xfId="0" applyFill="1" applyBorder="1"/>
    <xf numFmtId="0" fontId="0" fillId="5" borderId="0" xfId="0" applyFill="1"/>
    <xf numFmtId="0" fontId="1" fillId="5" borderId="1" xfId="0" applyFont="1" applyFill="1" applyBorder="1"/>
    <xf numFmtId="0" fontId="1" fillId="5" borderId="10" xfId="0" applyFont="1" applyFill="1" applyBorder="1"/>
    <xf numFmtId="0" fontId="0" fillId="5" borderId="1" xfId="0" applyFill="1" applyBorder="1"/>
    <xf numFmtId="0" fontId="0" fillId="5" borderId="3" xfId="0" applyFill="1" applyBorder="1"/>
    <xf numFmtId="0" fontId="1" fillId="0" borderId="3" xfId="0" applyFont="1" applyBorder="1"/>
    <xf numFmtId="0" fontId="1" fillId="0" borderId="13" xfId="0" applyFont="1" applyFill="1" applyBorder="1"/>
    <xf numFmtId="0" fontId="1" fillId="5" borderId="12" xfId="0" applyFont="1" applyFill="1" applyBorder="1"/>
    <xf numFmtId="0" fontId="0" fillId="0" borderId="12" xfId="0" applyFill="1" applyBorder="1" applyAlignment="1">
      <alignment horizontal="center"/>
    </xf>
    <xf numFmtId="0" fontId="0" fillId="0" borderId="13" xfId="0" applyFill="1" applyBorder="1"/>
    <xf numFmtId="0" fontId="1" fillId="0" borderId="13" xfId="0" applyFont="1" applyBorder="1"/>
    <xf numFmtId="0" fontId="0" fillId="0" borderId="13" xfId="0" applyBorder="1"/>
    <xf numFmtId="0" fontId="1" fillId="0" borderId="4" xfId="0" applyFont="1" applyBorder="1"/>
    <xf numFmtId="0" fontId="0" fillId="2" borderId="10" xfId="0" applyFill="1" applyBorder="1"/>
    <xf numFmtId="0" fontId="1" fillId="0" borderId="3" xfId="0" applyFont="1" applyFill="1" applyBorder="1"/>
    <xf numFmtId="0" fontId="0" fillId="0" borderId="14" xfId="0" applyFill="1" applyBorder="1"/>
    <xf numFmtId="0" fontId="1" fillId="0" borderId="15" xfId="0" applyFont="1" applyBorder="1"/>
    <xf numFmtId="165" fontId="0" fillId="0" borderId="8" xfId="0" applyNumberFormat="1" applyBorder="1" applyAlignment="1">
      <alignment horizontal="center"/>
    </xf>
    <xf numFmtId="165" fontId="0" fillId="0" borderId="0" xfId="0" applyNumberFormat="1" applyBorder="1"/>
    <xf numFmtId="165" fontId="0" fillId="0" borderId="11" xfId="0" applyNumberFormat="1" applyBorder="1"/>
    <xf numFmtId="165" fontId="0" fillId="0" borderId="0" xfId="0" applyNumberFormat="1"/>
    <xf numFmtId="165" fontId="0" fillId="3" borderId="0" xfId="0" applyNumberFormat="1" applyFill="1"/>
    <xf numFmtId="165" fontId="0" fillId="0" borderId="5" xfId="0" applyNumberFormat="1" applyBorder="1"/>
    <xf numFmtId="0" fontId="1" fillId="0" borderId="7"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AllUserQs!$S$254:$S$256</c:f>
              <c:strCache>
                <c:ptCount val="3"/>
                <c:pt idx="0">
                  <c:v>Local</c:v>
                </c:pt>
                <c:pt idx="1">
                  <c:v>Visitor</c:v>
                </c:pt>
                <c:pt idx="2">
                  <c:v>Tourist</c:v>
                </c:pt>
              </c:strCache>
            </c:strRef>
          </c:cat>
          <c:val>
            <c:numRef>
              <c:f>AllUserQs!$T$254:$T$256</c:f>
              <c:numCache>
                <c:formatCode>General</c:formatCode>
                <c:ptCount val="3"/>
                <c:pt idx="0">
                  <c:v>216</c:v>
                </c:pt>
                <c:pt idx="1">
                  <c:v>16</c:v>
                </c:pt>
                <c:pt idx="2">
                  <c:v>13</c:v>
                </c:pt>
              </c:numCache>
            </c:numRef>
          </c:val>
        </c:ser>
        <c:firstSliceAng val="0"/>
      </c:pieChart>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2"/>
          <c:order val="2"/>
          <c:dLbls>
            <c:showPercent val="1"/>
            <c:showLeaderLines val="1"/>
          </c:dLbls>
          <c:cat>
            <c:strRef>
              <c:f>AllUserQs!$FG$255:$FG$262</c:f>
              <c:strCache>
                <c:ptCount val="8"/>
                <c:pt idx="0">
                  <c:v>Not understood</c:v>
                </c:pt>
                <c:pt idx="1">
                  <c:v>Not liked</c:v>
                </c:pt>
                <c:pt idx="2">
                  <c:v>Possibly</c:v>
                </c:pt>
                <c:pt idx="3">
                  <c:v>If collection convenient</c:v>
                </c:pt>
                <c:pt idx="4">
                  <c:v>Use delivery service now</c:v>
                </c:pt>
                <c:pt idx="5">
                  <c:v>Keeps trade local?</c:v>
                </c:pt>
                <c:pt idx="6">
                  <c:v>Use in Ross already</c:v>
                </c:pt>
                <c:pt idx="7">
                  <c:v>Use for non-Ross buying</c:v>
                </c:pt>
              </c:strCache>
            </c:strRef>
          </c:cat>
          <c:val>
            <c:numRef>
              <c:f>AllUserQs!$FJ$255:$FJ$262</c:f>
              <c:numCache>
                <c:formatCode>General</c:formatCode>
                <c:ptCount val="8"/>
                <c:pt idx="0">
                  <c:v>6</c:v>
                </c:pt>
                <c:pt idx="1">
                  <c:v>9</c:v>
                </c:pt>
                <c:pt idx="2">
                  <c:v>5</c:v>
                </c:pt>
                <c:pt idx="3">
                  <c:v>3</c:v>
                </c:pt>
                <c:pt idx="4">
                  <c:v>1</c:v>
                </c:pt>
                <c:pt idx="5">
                  <c:v>1</c:v>
                </c:pt>
                <c:pt idx="6">
                  <c:v>9</c:v>
                </c:pt>
                <c:pt idx="7">
                  <c:v>6</c:v>
                </c:pt>
              </c:numCache>
            </c:numRef>
          </c:val>
        </c:ser>
        <c:ser>
          <c:idx val="1"/>
          <c:order val="1"/>
          <c:cat>
            <c:strRef>
              <c:f>AllUserQs!$FG$255:$FG$262</c:f>
              <c:strCache>
                <c:ptCount val="8"/>
                <c:pt idx="0">
                  <c:v>Not understood</c:v>
                </c:pt>
                <c:pt idx="1">
                  <c:v>Not liked</c:v>
                </c:pt>
                <c:pt idx="2">
                  <c:v>Possibly</c:v>
                </c:pt>
                <c:pt idx="3">
                  <c:v>If collection convenient</c:v>
                </c:pt>
                <c:pt idx="4">
                  <c:v>Use delivery service now</c:v>
                </c:pt>
                <c:pt idx="5">
                  <c:v>Keeps trade local?</c:v>
                </c:pt>
                <c:pt idx="6">
                  <c:v>Use in Ross already</c:v>
                </c:pt>
                <c:pt idx="7">
                  <c:v>Use for non-Ross buying</c:v>
                </c:pt>
              </c:strCache>
            </c:strRef>
          </c:cat>
          <c:val>
            <c:numRef>
              <c:f>AllUserQs!$FI$255:$FI$262</c:f>
            </c:numRef>
          </c:val>
        </c:ser>
        <c:ser>
          <c:idx val="0"/>
          <c:order val="0"/>
          <c:cat>
            <c:strRef>
              <c:f>AllUserQs!$FG$255:$FG$262</c:f>
              <c:strCache>
                <c:ptCount val="8"/>
                <c:pt idx="0">
                  <c:v>Not understood</c:v>
                </c:pt>
                <c:pt idx="1">
                  <c:v>Not liked</c:v>
                </c:pt>
                <c:pt idx="2">
                  <c:v>Possibly</c:v>
                </c:pt>
                <c:pt idx="3">
                  <c:v>If collection convenient</c:v>
                </c:pt>
                <c:pt idx="4">
                  <c:v>Use delivery service now</c:v>
                </c:pt>
                <c:pt idx="5">
                  <c:v>Keeps trade local?</c:v>
                </c:pt>
                <c:pt idx="6">
                  <c:v>Use in Ross already</c:v>
                </c:pt>
                <c:pt idx="7">
                  <c:v>Use for non-Ross buying</c:v>
                </c:pt>
              </c:strCache>
            </c:strRef>
          </c:cat>
          <c:val>
            <c:numRef>
              <c:f>AllUserQs!$FH$255:$FH$262</c:f>
            </c:numRef>
          </c:val>
        </c:ser>
        <c:firstSliceAng val="0"/>
      </c:pie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Percent val="1"/>
            <c:showLeaderLines val="1"/>
          </c:dLbls>
          <c:cat>
            <c:strRef>
              <c:f>AllUserQs!$FN$255:$FN$262</c:f>
              <c:strCache>
                <c:ptCount val="8"/>
                <c:pt idx="0">
                  <c:v>Not understood</c:v>
                </c:pt>
                <c:pt idx="1">
                  <c:v>Not liked</c:v>
                </c:pt>
                <c:pt idx="2">
                  <c:v>Possibly</c:v>
                </c:pt>
                <c:pt idx="3">
                  <c:v>If collection convenient</c:v>
                </c:pt>
                <c:pt idx="4">
                  <c:v>Much liked</c:v>
                </c:pt>
                <c:pt idx="5">
                  <c:v>Keeps trade local?</c:v>
                </c:pt>
                <c:pt idx="6">
                  <c:v>Use in Ross already</c:v>
                </c:pt>
                <c:pt idx="7">
                  <c:v>Use for non-Ross buying</c:v>
                </c:pt>
              </c:strCache>
            </c:strRef>
          </c:cat>
          <c:val>
            <c:numRef>
              <c:f>AllUserQs!$FO$255:$FO$262</c:f>
              <c:numCache>
                <c:formatCode>General</c:formatCode>
                <c:ptCount val="8"/>
                <c:pt idx="0">
                  <c:v>4</c:v>
                </c:pt>
                <c:pt idx="1">
                  <c:v>5</c:v>
                </c:pt>
                <c:pt idx="2">
                  <c:v>4</c:v>
                </c:pt>
                <c:pt idx="3">
                  <c:v>2</c:v>
                </c:pt>
                <c:pt idx="4">
                  <c:v>1</c:v>
                </c:pt>
                <c:pt idx="5">
                  <c:v>1</c:v>
                </c:pt>
                <c:pt idx="6">
                  <c:v>3</c:v>
                </c:pt>
                <c:pt idx="7">
                  <c:v>1</c:v>
                </c:pt>
              </c:numCache>
            </c:numRef>
          </c:val>
        </c:ser>
        <c:firstSliceAng val="0"/>
      </c:pie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1"/>
          <c:cat>
            <c:strRef>
              <c:f>AllUserQs!$FS$255:$FS$260</c:f>
              <c:strCache>
                <c:ptCount val="6"/>
                <c:pt idx="0">
                  <c:v>Not understood</c:v>
                </c:pt>
                <c:pt idx="1">
                  <c:v>Not liked</c:v>
                </c:pt>
                <c:pt idx="2">
                  <c:v>Possibly</c:v>
                </c:pt>
                <c:pt idx="3">
                  <c:v>If collection convenient</c:v>
                </c:pt>
                <c:pt idx="4">
                  <c:v>Limited use</c:v>
                </c:pt>
                <c:pt idx="5">
                  <c:v>Use in Ross already</c:v>
                </c:pt>
              </c:strCache>
            </c:strRef>
          </c:cat>
          <c:val>
            <c:numRef>
              <c:f>AllUserQs!$FT$255:$FT$260</c:f>
              <c:numCache>
                <c:formatCode>General</c:formatCode>
                <c:ptCount val="6"/>
                <c:pt idx="0">
                  <c:v>7</c:v>
                </c:pt>
                <c:pt idx="1">
                  <c:v>3</c:v>
                </c:pt>
                <c:pt idx="2">
                  <c:v>3</c:v>
                </c:pt>
                <c:pt idx="3">
                  <c:v>2</c:v>
                </c:pt>
                <c:pt idx="4">
                  <c:v>2</c:v>
                </c:pt>
                <c:pt idx="5">
                  <c:v>2</c:v>
                </c:pt>
              </c:numCache>
            </c:numRef>
          </c:val>
        </c:ser>
        <c:ser>
          <c:idx val="0"/>
          <c:order val="0"/>
          <c:dLbls>
            <c:showVal val="1"/>
            <c:showLeaderLines val="1"/>
          </c:dLbls>
          <c:cat>
            <c:strRef>
              <c:f>AllUserQs!$FS$255:$FS$260</c:f>
              <c:strCache>
                <c:ptCount val="6"/>
                <c:pt idx="0">
                  <c:v>Not understood</c:v>
                </c:pt>
                <c:pt idx="1">
                  <c:v>Not liked</c:v>
                </c:pt>
                <c:pt idx="2">
                  <c:v>Possibly</c:v>
                </c:pt>
                <c:pt idx="3">
                  <c:v>If collection convenient</c:v>
                </c:pt>
                <c:pt idx="4">
                  <c:v>Limited use</c:v>
                </c:pt>
                <c:pt idx="5">
                  <c:v>Use in Ross already</c:v>
                </c:pt>
              </c:strCache>
            </c:strRef>
          </c:cat>
          <c:val>
            <c:numRef>
              <c:f>AllUserQs!$FT$255:$FT$260</c:f>
              <c:numCache>
                <c:formatCode>General</c:formatCode>
                <c:ptCount val="6"/>
                <c:pt idx="0">
                  <c:v>7</c:v>
                </c:pt>
                <c:pt idx="1">
                  <c:v>3</c:v>
                </c:pt>
                <c:pt idx="2">
                  <c:v>3</c:v>
                </c:pt>
                <c:pt idx="3">
                  <c:v>2</c:v>
                </c:pt>
                <c:pt idx="4">
                  <c:v>2</c:v>
                </c:pt>
                <c:pt idx="5">
                  <c:v>2</c:v>
                </c:pt>
              </c:numCache>
            </c:numRef>
          </c:val>
        </c:ser>
        <c:firstSliceAng val="0"/>
      </c:pieChart>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1"/>
          <c:cat>
            <c:strRef>
              <c:f>AllUserQs!$FX$255:$FX$263</c:f>
              <c:strCache>
                <c:ptCount val="9"/>
                <c:pt idx="0">
                  <c:v>Not liked</c:v>
                </c:pt>
                <c:pt idx="1">
                  <c:v>Possibly</c:v>
                </c:pt>
                <c:pt idx="2">
                  <c:v>Convenient</c:v>
                </c:pt>
                <c:pt idx="3">
                  <c:v>If competitive on price</c:v>
                </c:pt>
                <c:pt idx="4">
                  <c:v>If single timed delivery</c:v>
                </c:pt>
                <c:pt idx="5">
                  <c:v>To reduce car use</c:v>
                </c:pt>
                <c:pt idx="6">
                  <c:v>Like for housebound</c:v>
                </c:pt>
                <c:pt idx="7">
                  <c:v>To keep trade local</c:v>
                </c:pt>
                <c:pt idx="8">
                  <c:v>Use for non-Ross buying</c:v>
                </c:pt>
              </c:strCache>
            </c:strRef>
          </c:cat>
          <c:val>
            <c:numRef>
              <c:f>AllUserQs!$FY$255:$FY$263</c:f>
              <c:numCache>
                <c:formatCode>General</c:formatCode>
                <c:ptCount val="9"/>
                <c:pt idx="0">
                  <c:v>3</c:v>
                </c:pt>
                <c:pt idx="1">
                  <c:v>5</c:v>
                </c:pt>
                <c:pt idx="2">
                  <c:v>10</c:v>
                </c:pt>
                <c:pt idx="3">
                  <c:v>3</c:v>
                </c:pt>
                <c:pt idx="4">
                  <c:v>2</c:v>
                </c:pt>
                <c:pt idx="5">
                  <c:v>2</c:v>
                </c:pt>
                <c:pt idx="6">
                  <c:v>2</c:v>
                </c:pt>
                <c:pt idx="7">
                  <c:v>1</c:v>
                </c:pt>
                <c:pt idx="8">
                  <c:v>3</c:v>
                </c:pt>
              </c:numCache>
            </c:numRef>
          </c:val>
        </c:ser>
        <c:ser>
          <c:idx val="0"/>
          <c:order val="0"/>
          <c:dLbls>
            <c:showVal val="1"/>
            <c:showLeaderLines val="1"/>
          </c:dLbls>
          <c:cat>
            <c:strRef>
              <c:f>AllUserQs!$FX$255:$FX$263</c:f>
              <c:strCache>
                <c:ptCount val="9"/>
                <c:pt idx="0">
                  <c:v>Not liked</c:v>
                </c:pt>
                <c:pt idx="1">
                  <c:v>Possibly</c:v>
                </c:pt>
                <c:pt idx="2">
                  <c:v>Convenient</c:v>
                </c:pt>
                <c:pt idx="3">
                  <c:v>If competitive on price</c:v>
                </c:pt>
                <c:pt idx="4">
                  <c:v>If single timed delivery</c:v>
                </c:pt>
                <c:pt idx="5">
                  <c:v>To reduce car use</c:v>
                </c:pt>
                <c:pt idx="6">
                  <c:v>Like for housebound</c:v>
                </c:pt>
                <c:pt idx="7">
                  <c:v>To keep trade local</c:v>
                </c:pt>
                <c:pt idx="8">
                  <c:v>Use for non-Ross buying</c:v>
                </c:pt>
              </c:strCache>
            </c:strRef>
          </c:cat>
          <c:val>
            <c:numRef>
              <c:f>AllUserQs!$FY$255:$FY$263</c:f>
              <c:numCache>
                <c:formatCode>General</c:formatCode>
                <c:ptCount val="9"/>
                <c:pt idx="0">
                  <c:v>3</c:v>
                </c:pt>
                <c:pt idx="1">
                  <c:v>5</c:v>
                </c:pt>
                <c:pt idx="2">
                  <c:v>10</c:v>
                </c:pt>
                <c:pt idx="3">
                  <c:v>3</c:v>
                </c:pt>
                <c:pt idx="4">
                  <c:v>2</c:v>
                </c:pt>
                <c:pt idx="5">
                  <c:v>2</c:v>
                </c:pt>
                <c:pt idx="6">
                  <c:v>2</c:v>
                </c:pt>
                <c:pt idx="7">
                  <c:v>1</c:v>
                </c:pt>
                <c:pt idx="8">
                  <c:v>3</c:v>
                </c:pt>
              </c:numCache>
            </c:numRef>
          </c:val>
        </c:ser>
        <c:firstSliceAng val="0"/>
      </c:pieChart>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AllUserQs!$GC$255:$GC$260</c:f>
              <c:strCache>
                <c:ptCount val="6"/>
                <c:pt idx="0">
                  <c:v>Not understood</c:v>
                </c:pt>
                <c:pt idx="1">
                  <c:v>Personal enquiry</c:v>
                </c:pt>
                <c:pt idx="2">
                  <c:v>Print / paper</c:v>
                </c:pt>
                <c:pt idx="3">
                  <c:v>News media</c:v>
                </c:pt>
                <c:pt idx="4">
                  <c:v>Web, ad hoc</c:v>
                </c:pt>
                <c:pt idx="5">
                  <c:v>Web, structured</c:v>
                </c:pt>
              </c:strCache>
            </c:strRef>
          </c:cat>
          <c:val>
            <c:numRef>
              <c:f>AllUserQs!$GD$255:$GD$260</c:f>
              <c:numCache>
                <c:formatCode>General</c:formatCode>
                <c:ptCount val="6"/>
                <c:pt idx="0">
                  <c:v>2</c:v>
                </c:pt>
                <c:pt idx="1">
                  <c:v>4</c:v>
                </c:pt>
                <c:pt idx="2">
                  <c:v>1</c:v>
                </c:pt>
                <c:pt idx="3">
                  <c:v>2</c:v>
                </c:pt>
                <c:pt idx="4">
                  <c:v>7</c:v>
                </c:pt>
                <c:pt idx="5">
                  <c:v>1</c:v>
                </c:pt>
              </c:numCache>
            </c:numRef>
          </c:val>
        </c:ser>
        <c:firstSliceAng val="0"/>
      </c:pieChart>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1"/>
          <c:dLbls>
            <c:showVal val="1"/>
            <c:showLeaderLines val="1"/>
          </c:dLbls>
          <c:cat>
            <c:strRef>
              <c:f>AllUserQs!$GX$255:$GX$258</c:f>
              <c:strCache>
                <c:ptCount val="4"/>
                <c:pt idx="0">
                  <c:v>Word of mouth</c:v>
                </c:pt>
                <c:pt idx="1">
                  <c:v>Telephone</c:v>
                </c:pt>
                <c:pt idx="2">
                  <c:v>Email, town council</c:v>
                </c:pt>
                <c:pt idx="3">
                  <c:v>Web, ad hoc</c:v>
                </c:pt>
              </c:strCache>
            </c:strRef>
          </c:cat>
          <c:val>
            <c:numRef>
              <c:f>AllUserQs!$GY$255:$GY$258</c:f>
              <c:numCache>
                <c:formatCode>General</c:formatCode>
                <c:ptCount val="4"/>
                <c:pt idx="0">
                  <c:v>1</c:v>
                </c:pt>
                <c:pt idx="1">
                  <c:v>1</c:v>
                </c:pt>
                <c:pt idx="2">
                  <c:v>1</c:v>
                </c:pt>
                <c:pt idx="3">
                  <c:v>1</c:v>
                </c:pt>
              </c:numCache>
            </c:numRef>
          </c:val>
        </c:ser>
        <c:ser>
          <c:idx val="0"/>
          <c:order val="0"/>
          <c:cat>
            <c:strRef>
              <c:f>AllUserQs!$GX$255:$GX$258</c:f>
              <c:strCache>
                <c:ptCount val="4"/>
                <c:pt idx="0">
                  <c:v>Word of mouth</c:v>
                </c:pt>
                <c:pt idx="1">
                  <c:v>Telephone</c:v>
                </c:pt>
                <c:pt idx="2">
                  <c:v>Email, town council</c:v>
                </c:pt>
                <c:pt idx="3">
                  <c:v>Web, ad hoc</c:v>
                </c:pt>
              </c:strCache>
            </c:strRef>
          </c:cat>
          <c:val>
            <c:numRef>
              <c:f>AllUserQs!$GY$255:$GY$258</c:f>
              <c:numCache>
                <c:formatCode>General</c:formatCode>
                <c:ptCount val="4"/>
                <c:pt idx="0">
                  <c:v>1</c:v>
                </c:pt>
                <c:pt idx="1">
                  <c:v>1</c:v>
                </c:pt>
                <c:pt idx="2">
                  <c:v>1</c:v>
                </c:pt>
                <c:pt idx="3">
                  <c:v>1</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Percent val="1"/>
            <c:showLeaderLines val="1"/>
          </c:dLbls>
          <c:cat>
            <c:strRef>
              <c:f>AllUserQs!$G$254:$G$255</c:f>
              <c:strCache>
                <c:ptCount val="2"/>
                <c:pt idx="0">
                  <c:v>F2F</c:v>
                </c:pt>
                <c:pt idx="1">
                  <c:v>Web</c:v>
                </c:pt>
              </c:strCache>
            </c:strRef>
          </c:cat>
          <c:val>
            <c:numRef>
              <c:f>AllUserQs!$H$254:$H$255</c:f>
              <c:numCache>
                <c:formatCode>General</c:formatCode>
                <c:ptCount val="2"/>
                <c:pt idx="0">
                  <c:v>33</c:v>
                </c:pt>
                <c:pt idx="1">
                  <c:v>212</c:v>
                </c:pt>
              </c:numCache>
            </c:numRef>
          </c:val>
        </c:ser>
        <c:firstSliceAng val="0"/>
      </c:pieChart>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0"/>
          <c:dLbls>
            <c:showPercent val="1"/>
            <c:showLeaderLines val="1"/>
          </c:dLbls>
          <c:cat>
            <c:strRef>
              <c:f>AllUserQs!$I$252:$J$252</c:f>
              <c:strCache>
                <c:ptCount val="2"/>
                <c:pt idx="0">
                  <c:v>Female</c:v>
                </c:pt>
                <c:pt idx="1">
                  <c:v>Male</c:v>
                </c:pt>
              </c:strCache>
            </c:strRef>
          </c:cat>
          <c:val>
            <c:numRef>
              <c:f>AllUserQs!$I$254:$J$254</c:f>
              <c:numCache>
                <c:formatCode>General</c:formatCode>
                <c:ptCount val="2"/>
                <c:pt idx="0">
                  <c:v>168</c:v>
                </c:pt>
                <c:pt idx="1">
                  <c:v>75</c:v>
                </c:pt>
              </c:numCache>
            </c:numRef>
          </c:val>
        </c:ser>
        <c:firstSliceAng val="0"/>
      </c:pieChart>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Percent val="1"/>
            <c:showLeaderLines val="1"/>
          </c:dLbls>
          <c:cat>
            <c:strRef>
              <c:f>AllUserQs!$EE$265:$EE$279</c:f>
              <c:strCache>
                <c:ptCount val="15"/>
                <c:pt idx="0">
                  <c:v>Wider variety of shops</c:v>
                </c:pt>
                <c:pt idx="1">
                  <c:v>Better quality shops</c:v>
                </c:pt>
                <c:pt idx="2">
                  <c:v>Fewer charity shops</c:v>
                </c:pt>
                <c:pt idx="3">
                  <c:v>Themed shops</c:v>
                </c:pt>
                <c:pt idx="4">
                  <c:v>Up to date shops</c:v>
                </c:pt>
                <c:pt idx="5">
                  <c:v>Key attractors</c:v>
                </c:pt>
                <c:pt idx="6">
                  <c:v>Key attractor convenience</c:v>
                </c:pt>
                <c:pt idx="7">
                  <c:v>Other convenience shops</c:v>
                </c:pt>
                <c:pt idx="8">
                  <c:v>Comparison shops</c:v>
                </c:pt>
                <c:pt idx="9">
                  <c:v>Key attractor clothing</c:v>
                </c:pt>
                <c:pt idx="10">
                  <c:v>Mid-range clothing</c:v>
                </c:pt>
                <c:pt idx="11">
                  <c:v>Better restaurants</c:v>
                </c:pt>
                <c:pt idx="12">
                  <c:v>Better pubs / nightlife</c:v>
                </c:pt>
                <c:pt idx="13">
                  <c:v>Cinema</c:v>
                </c:pt>
                <c:pt idx="14">
                  <c:v>Better signage</c:v>
                </c:pt>
              </c:strCache>
            </c:strRef>
          </c:cat>
          <c:val>
            <c:numRef>
              <c:f>AllUserQs!$EJ$265:$EJ$279</c:f>
              <c:numCache>
                <c:formatCode>General</c:formatCode>
                <c:ptCount val="15"/>
                <c:pt idx="0">
                  <c:v>2</c:v>
                </c:pt>
                <c:pt idx="1">
                  <c:v>6</c:v>
                </c:pt>
                <c:pt idx="2">
                  <c:v>13</c:v>
                </c:pt>
                <c:pt idx="3">
                  <c:v>1</c:v>
                </c:pt>
                <c:pt idx="4">
                  <c:v>1</c:v>
                </c:pt>
                <c:pt idx="5">
                  <c:v>8</c:v>
                </c:pt>
                <c:pt idx="6">
                  <c:v>2</c:v>
                </c:pt>
                <c:pt idx="7">
                  <c:v>6</c:v>
                </c:pt>
                <c:pt idx="8">
                  <c:v>2</c:v>
                </c:pt>
                <c:pt idx="9">
                  <c:v>11</c:v>
                </c:pt>
                <c:pt idx="10">
                  <c:v>4</c:v>
                </c:pt>
                <c:pt idx="11">
                  <c:v>9</c:v>
                </c:pt>
                <c:pt idx="12">
                  <c:v>1</c:v>
                </c:pt>
                <c:pt idx="13">
                  <c:v>2</c:v>
                </c:pt>
                <c:pt idx="14">
                  <c:v>2</c:v>
                </c:pt>
              </c:numCache>
            </c:numRef>
          </c:val>
        </c:ser>
        <c:firstSliceAng val="0"/>
      </c:pieChart>
    </c:plotArea>
    <c:legend>
      <c:legendPos val="r"/>
      <c:layout/>
      <c:txPr>
        <a:bodyPr/>
        <a:lstStyle/>
        <a:p>
          <a:pPr rtl="0">
            <a:defRPr/>
          </a:pPr>
          <a:endParaRPr lang="en-US"/>
        </a:p>
      </c:txPr>
    </c:legend>
    <c:plotVisOnly val="1"/>
  </c:chart>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4"/>
          <c:order val="0"/>
          <c:dLbls>
            <c:showPercent val="1"/>
            <c:showLeaderLines val="1"/>
          </c:dLbls>
          <c:cat>
            <c:strRef>
              <c:f>AllUserQs!$EE$265:$EE$279</c:f>
              <c:strCache>
                <c:ptCount val="15"/>
                <c:pt idx="0">
                  <c:v>Wider variety of shops</c:v>
                </c:pt>
                <c:pt idx="1">
                  <c:v>Better quality shops</c:v>
                </c:pt>
                <c:pt idx="2">
                  <c:v>Fewer charity shops</c:v>
                </c:pt>
                <c:pt idx="3">
                  <c:v>Themed shops</c:v>
                </c:pt>
                <c:pt idx="4">
                  <c:v>Up to date shops</c:v>
                </c:pt>
                <c:pt idx="5">
                  <c:v>Key attractors</c:v>
                </c:pt>
                <c:pt idx="6">
                  <c:v>Key attractor convenience</c:v>
                </c:pt>
                <c:pt idx="7">
                  <c:v>Other convenience shops</c:v>
                </c:pt>
                <c:pt idx="8">
                  <c:v>Comparison shops</c:v>
                </c:pt>
                <c:pt idx="9">
                  <c:v>Key attractor clothing</c:v>
                </c:pt>
                <c:pt idx="10">
                  <c:v>Mid-range clothing</c:v>
                </c:pt>
                <c:pt idx="11">
                  <c:v>Better restaurants</c:v>
                </c:pt>
                <c:pt idx="12">
                  <c:v>Better pubs / nightlife</c:v>
                </c:pt>
                <c:pt idx="13">
                  <c:v>Cinema</c:v>
                </c:pt>
                <c:pt idx="14">
                  <c:v>Better signage</c:v>
                </c:pt>
              </c:strCache>
            </c:strRef>
          </c:cat>
          <c:val>
            <c:numRef>
              <c:f>AllUserQs!$EJ$265:$EJ$279</c:f>
              <c:numCache>
                <c:formatCode>General</c:formatCode>
                <c:ptCount val="15"/>
                <c:pt idx="0">
                  <c:v>2</c:v>
                </c:pt>
                <c:pt idx="1">
                  <c:v>6</c:v>
                </c:pt>
                <c:pt idx="2">
                  <c:v>13</c:v>
                </c:pt>
                <c:pt idx="3">
                  <c:v>1</c:v>
                </c:pt>
                <c:pt idx="4">
                  <c:v>1</c:v>
                </c:pt>
                <c:pt idx="5">
                  <c:v>8</c:v>
                </c:pt>
                <c:pt idx="6">
                  <c:v>2</c:v>
                </c:pt>
                <c:pt idx="7">
                  <c:v>6</c:v>
                </c:pt>
                <c:pt idx="8">
                  <c:v>2</c:v>
                </c:pt>
                <c:pt idx="9">
                  <c:v>11</c:v>
                </c:pt>
                <c:pt idx="10">
                  <c:v>4</c:v>
                </c:pt>
                <c:pt idx="11">
                  <c:v>9</c:v>
                </c:pt>
                <c:pt idx="12">
                  <c:v>1</c:v>
                </c:pt>
                <c:pt idx="13">
                  <c:v>2</c:v>
                </c:pt>
                <c:pt idx="14">
                  <c:v>2</c:v>
                </c:pt>
              </c:numCache>
            </c:numRef>
          </c:val>
        </c:ser>
        <c:firstSliceAng val="0"/>
      </c:pieChart>
    </c:plotArea>
    <c:legend>
      <c:legendPos val="r"/>
      <c:layout>
        <c:manualLayout>
          <c:xMode val="edge"/>
          <c:yMode val="edge"/>
          <c:x val="0.64166666666666672"/>
          <c:y val="5.8265893846602509E-2"/>
          <c:w val="0.34166666666666673"/>
          <c:h val="0.89272747156605425"/>
        </c:manualLayout>
      </c:layout>
    </c:legend>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Percent val="1"/>
            <c:showLeaderLines val="1"/>
          </c:dLbls>
          <c:cat>
            <c:strRef>
              <c:f>AllUserQs!$BF$254:$BF$262</c:f>
              <c:strCache>
                <c:ptCount val="9"/>
                <c:pt idx="0">
                  <c:v>Broad Street</c:v>
                </c:pt>
                <c:pt idx="1">
                  <c:v>Brookend</c:v>
                </c:pt>
                <c:pt idx="2">
                  <c:v>Gloucester Road</c:v>
                </c:pt>
                <c:pt idx="3">
                  <c:v>N peripheral</c:v>
                </c:pt>
                <c:pt idx="4">
                  <c:v>NE central</c:v>
                </c:pt>
                <c:pt idx="5">
                  <c:v>NW central</c:v>
                </c:pt>
                <c:pt idx="6">
                  <c:v>Old Gloucester Road</c:v>
                </c:pt>
                <c:pt idx="7">
                  <c:v>S peripheral</c:v>
                </c:pt>
                <c:pt idx="8">
                  <c:v>SW central</c:v>
                </c:pt>
              </c:strCache>
            </c:strRef>
          </c:cat>
          <c:val>
            <c:numRef>
              <c:f>AllUserQs!$BG$254:$BG$262</c:f>
              <c:numCache>
                <c:formatCode>General</c:formatCode>
                <c:ptCount val="9"/>
                <c:pt idx="0">
                  <c:v>12</c:v>
                </c:pt>
                <c:pt idx="1">
                  <c:v>3</c:v>
                </c:pt>
                <c:pt idx="2">
                  <c:v>17</c:v>
                </c:pt>
                <c:pt idx="3">
                  <c:v>7</c:v>
                </c:pt>
                <c:pt idx="4">
                  <c:v>9</c:v>
                </c:pt>
                <c:pt idx="5">
                  <c:v>5</c:v>
                </c:pt>
                <c:pt idx="6">
                  <c:v>2</c:v>
                </c:pt>
                <c:pt idx="7">
                  <c:v>6</c:v>
                </c:pt>
                <c:pt idx="8">
                  <c:v>7</c:v>
                </c:pt>
              </c:numCache>
            </c:numRef>
          </c:val>
        </c:ser>
        <c:firstSliceAng val="0"/>
      </c:pie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0376364974675804E-2"/>
          <c:y val="8.8239848397328707E-2"/>
          <c:w val="0.52206501919177961"/>
          <c:h val="0.81837229805733747"/>
        </c:manualLayout>
      </c:layout>
      <c:pieChart>
        <c:varyColors val="1"/>
        <c:ser>
          <c:idx val="1"/>
          <c:order val="0"/>
          <c:dLbls>
            <c:showPercent val="1"/>
            <c:showLeaderLines val="1"/>
          </c:dLbls>
          <c:cat>
            <c:strRef>
              <c:f>AllUserQs!$AR$252:$BE$252</c:f>
              <c:strCache>
                <c:ptCount val="14"/>
                <c:pt idx="0">
                  <c:v>Barrel (Brookend Street)</c:v>
                </c:pt>
                <c:pt idx="1">
                  <c:v>Corn Exchange (New Street)</c:v>
                </c:pt>
                <c:pt idx="2">
                  <c:v>Crossfields (Church Street / Old Maids Walk)</c:v>
                </c:pt>
                <c:pt idx="3">
                  <c:v>Edde Cross Street</c:v>
                </c:pt>
                <c:pt idx="4">
                  <c:v>Homs Road</c:v>
                </c:pt>
                <c:pt idx="5">
                  <c:v>Kings Acre (Upper)</c:v>
                </c:pt>
                <c:pt idx="6">
                  <c:v>Kings Acre (Lower)</c:v>
                </c:pt>
                <c:pt idx="7">
                  <c:v>Kyrle Street</c:v>
                </c:pt>
                <c:pt idx="8">
                  <c:v>Maltings (Sainsburys)</c:v>
                </c:pt>
                <c:pt idx="9">
                  <c:v>Morrisons</c:v>
                </c:pt>
                <c:pt idx="10">
                  <c:v>Red Meadow (Swimming Pool)</c:v>
                </c:pt>
                <c:pt idx="11">
                  <c:v>Wilton Road</c:v>
                </c:pt>
                <c:pt idx="12">
                  <c:v>On Street (please specify street name below)</c:v>
                </c:pt>
                <c:pt idx="13">
                  <c:v>Private Space (please specify where below)</c:v>
                </c:pt>
              </c:strCache>
            </c:strRef>
          </c:cat>
          <c:val>
            <c:numRef>
              <c:f>AllUserQs!$AR$254:$BE$254</c:f>
              <c:numCache>
                <c:formatCode>General</c:formatCode>
                <c:ptCount val="14"/>
                <c:pt idx="0">
                  <c:v>4</c:v>
                </c:pt>
                <c:pt idx="1">
                  <c:v>5</c:v>
                </c:pt>
                <c:pt idx="2">
                  <c:v>3</c:v>
                </c:pt>
                <c:pt idx="3">
                  <c:v>0</c:v>
                </c:pt>
                <c:pt idx="4">
                  <c:v>0</c:v>
                </c:pt>
                <c:pt idx="5">
                  <c:v>0</c:v>
                </c:pt>
                <c:pt idx="6">
                  <c:v>0</c:v>
                </c:pt>
                <c:pt idx="7">
                  <c:v>2</c:v>
                </c:pt>
                <c:pt idx="8">
                  <c:v>26</c:v>
                </c:pt>
                <c:pt idx="9">
                  <c:v>17</c:v>
                </c:pt>
                <c:pt idx="10">
                  <c:v>3</c:v>
                </c:pt>
                <c:pt idx="11">
                  <c:v>1</c:v>
                </c:pt>
                <c:pt idx="12">
                  <c:v>64</c:v>
                </c:pt>
                <c:pt idx="13">
                  <c:v>8</c:v>
                </c:pt>
              </c:numCache>
            </c:numRef>
          </c:val>
        </c:ser>
        <c:firstSliceAng val="0"/>
      </c:pieChart>
    </c:plotArea>
    <c:legend>
      <c:legendPos val="r"/>
      <c:layout>
        <c:manualLayout>
          <c:xMode val="edge"/>
          <c:yMode val="edge"/>
          <c:x val="0.65014893848328126"/>
          <c:y val="7.294196333566412E-2"/>
          <c:w val="0.33801674199009146"/>
          <c:h val="0.90302212223472067"/>
        </c:manualLayout>
      </c:layout>
    </c:legend>
    <c:plotVisOnly val="1"/>
  </c:chart>
  <c:txPr>
    <a:bodyPr/>
    <a:lstStyle/>
    <a:p>
      <a:pPr>
        <a:defRPr>
          <a:latin typeface="Trebuchet MS"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0"/>
          <c:dLbls>
            <c:showPercent val="1"/>
            <c:showLeaderLines val="1"/>
          </c:dLbls>
          <c:cat>
            <c:strRef>
              <c:f>AllUserQs!$I$252:$J$252</c:f>
              <c:strCache>
                <c:ptCount val="2"/>
                <c:pt idx="0">
                  <c:v>Female</c:v>
                </c:pt>
                <c:pt idx="1">
                  <c:v>Male</c:v>
                </c:pt>
              </c:strCache>
            </c:strRef>
          </c:cat>
          <c:val>
            <c:numRef>
              <c:f>AllUserQs!$I$254:$J$254</c:f>
              <c:numCache>
                <c:formatCode>General</c:formatCode>
                <c:ptCount val="2"/>
                <c:pt idx="0">
                  <c:v>168</c:v>
                </c:pt>
                <c:pt idx="1">
                  <c:v>75</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AllUserQs!$S$254:$S$256</c:f>
              <c:strCache>
                <c:ptCount val="3"/>
                <c:pt idx="0">
                  <c:v>Local</c:v>
                </c:pt>
                <c:pt idx="1">
                  <c:v>Visitor</c:v>
                </c:pt>
                <c:pt idx="2">
                  <c:v>Tourist</c:v>
                </c:pt>
              </c:strCache>
            </c:strRef>
          </c:cat>
          <c:val>
            <c:numRef>
              <c:f>AllUserQs!$T$254:$T$256</c:f>
              <c:numCache>
                <c:formatCode>General</c:formatCode>
                <c:ptCount val="3"/>
                <c:pt idx="0">
                  <c:v>216</c:v>
                </c:pt>
                <c:pt idx="1">
                  <c:v>16</c:v>
                </c:pt>
                <c:pt idx="2">
                  <c:v>13</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AllUserQs!$S$254:$S$256</c:f>
              <c:strCache>
                <c:ptCount val="3"/>
                <c:pt idx="0">
                  <c:v>Local</c:v>
                </c:pt>
                <c:pt idx="1">
                  <c:v>Visitor</c:v>
                </c:pt>
                <c:pt idx="2">
                  <c:v>Tourist</c:v>
                </c:pt>
              </c:strCache>
            </c:strRef>
          </c:cat>
          <c:val>
            <c:numRef>
              <c:f>AllUserQs!$T$254:$T$256</c:f>
              <c:numCache>
                <c:formatCode>General</c:formatCode>
                <c:ptCount val="3"/>
                <c:pt idx="0">
                  <c:v>216</c:v>
                </c:pt>
                <c:pt idx="1">
                  <c:v>16</c:v>
                </c:pt>
                <c:pt idx="2">
                  <c:v>13</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AllUserQs!$BF$254:$BF$262</c:f>
              <c:strCache>
                <c:ptCount val="9"/>
                <c:pt idx="0">
                  <c:v>Broad Street</c:v>
                </c:pt>
                <c:pt idx="1">
                  <c:v>Brookend</c:v>
                </c:pt>
                <c:pt idx="2">
                  <c:v>Gloucester Road</c:v>
                </c:pt>
                <c:pt idx="3">
                  <c:v>N peripheral</c:v>
                </c:pt>
                <c:pt idx="4">
                  <c:v>NE central</c:v>
                </c:pt>
                <c:pt idx="5">
                  <c:v>NW central</c:v>
                </c:pt>
                <c:pt idx="6">
                  <c:v>Old Gloucester Road</c:v>
                </c:pt>
                <c:pt idx="7">
                  <c:v>S peripheral</c:v>
                </c:pt>
                <c:pt idx="8">
                  <c:v>SW central</c:v>
                </c:pt>
              </c:strCache>
            </c:strRef>
          </c:cat>
          <c:val>
            <c:numRef>
              <c:f>AllUserQs!$BG$254:$BG$262</c:f>
              <c:numCache>
                <c:formatCode>General</c:formatCode>
                <c:ptCount val="9"/>
                <c:pt idx="0">
                  <c:v>12</c:v>
                </c:pt>
                <c:pt idx="1">
                  <c:v>3</c:v>
                </c:pt>
                <c:pt idx="2">
                  <c:v>17</c:v>
                </c:pt>
                <c:pt idx="3">
                  <c:v>7</c:v>
                </c:pt>
                <c:pt idx="4">
                  <c:v>9</c:v>
                </c:pt>
                <c:pt idx="5">
                  <c:v>5</c:v>
                </c:pt>
                <c:pt idx="6">
                  <c:v>2</c:v>
                </c:pt>
                <c:pt idx="7">
                  <c:v>6</c:v>
                </c:pt>
                <c:pt idx="8">
                  <c:v>7</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AllUserQs!$BF$254:$BF$262</c:f>
              <c:strCache>
                <c:ptCount val="9"/>
                <c:pt idx="0">
                  <c:v>Broad Street</c:v>
                </c:pt>
                <c:pt idx="1">
                  <c:v>Brookend</c:v>
                </c:pt>
                <c:pt idx="2">
                  <c:v>Gloucester Road</c:v>
                </c:pt>
                <c:pt idx="3">
                  <c:v>N peripheral</c:v>
                </c:pt>
                <c:pt idx="4">
                  <c:v>NE central</c:v>
                </c:pt>
                <c:pt idx="5">
                  <c:v>NW central</c:v>
                </c:pt>
                <c:pt idx="6">
                  <c:v>Old Gloucester Road</c:v>
                </c:pt>
                <c:pt idx="7">
                  <c:v>S peripheral</c:v>
                </c:pt>
                <c:pt idx="8">
                  <c:v>SW central</c:v>
                </c:pt>
              </c:strCache>
            </c:strRef>
          </c:cat>
          <c:val>
            <c:numRef>
              <c:f>AllUserQs!$BG$254:$BG$262</c:f>
              <c:numCache>
                <c:formatCode>General</c:formatCode>
                <c:ptCount val="9"/>
                <c:pt idx="0">
                  <c:v>12</c:v>
                </c:pt>
                <c:pt idx="1">
                  <c:v>3</c:v>
                </c:pt>
                <c:pt idx="2">
                  <c:v>17</c:v>
                </c:pt>
                <c:pt idx="3">
                  <c:v>7</c:v>
                </c:pt>
                <c:pt idx="4">
                  <c:v>9</c:v>
                </c:pt>
                <c:pt idx="5">
                  <c:v>5</c:v>
                </c:pt>
                <c:pt idx="6">
                  <c:v>2</c:v>
                </c:pt>
                <c:pt idx="7">
                  <c:v>6</c:v>
                </c:pt>
                <c:pt idx="8">
                  <c:v>7</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AllUserQs!$BH$252:$BL$252</c:f>
              <c:strCache>
                <c:ptCount val="5"/>
                <c:pt idx="0">
                  <c:v>Work</c:v>
                </c:pt>
                <c:pt idx="1">
                  <c:v>Convenience Shopping- e.g. food</c:v>
                </c:pt>
                <c:pt idx="2">
                  <c:v>Comparison Shopping- e.g. clothes</c:v>
                </c:pt>
                <c:pt idx="3">
                  <c:v>Access Services- e.g. Bank, Library,</c:v>
                </c:pt>
                <c:pt idx="4">
                  <c:v>Leisure- e.g. sightseeing, eat, drink, go to the gym</c:v>
                </c:pt>
              </c:strCache>
            </c:strRef>
          </c:cat>
          <c:val>
            <c:numRef>
              <c:f>AllUserQs!$BH$254:$BL$254</c:f>
              <c:numCache>
                <c:formatCode>General</c:formatCode>
                <c:ptCount val="5"/>
                <c:pt idx="0">
                  <c:v>25</c:v>
                </c:pt>
                <c:pt idx="1">
                  <c:v>94</c:v>
                </c:pt>
                <c:pt idx="2">
                  <c:v>16</c:v>
                </c:pt>
                <c:pt idx="3">
                  <c:v>47</c:v>
                </c:pt>
                <c:pt idx="4">
                  <c:v>51</c:v>
                </c:pt>
              </c:numCache>
            </c:numRef>
          </c:val>
        </c:ser>
        <c:ser>
          <c:idx val="1"/>
          <c:order val="1"/>
          <c:cat>
            <c:strRef>
              <c:f>AllUserQs!$BH$252:$BL$252</c:f>
              <c:strCache>
                <c:ptCount val="5"/>
                <c:pt idx="0">
                  <c:v>Work</c:v>
                </c:pt>
                <c:pt idx="1">
                  <c:v>Convenience Shopping- e.g. food</c:v>
                </c:pt>
                <c:pt idx="2">
                  <c:v>Comparison Shopping- e.g. clothes</c:v>
                </c:pt>
                <c:pt idx="3">
                  <c:v>Access Services- e.g. Bank, Library,</c:v>
                </c:pt>
                <c:pt idx="4">
                  <c:v>Leisure- e.g. sightseeing, eat, drink, go to the gym</c:v>
                </c:pt>
              </c:strCache>
            </c:strRef>
          </c:cat>
          <c:val>
            <c:numRef>
              <c:f>AllUserQs!$BH$254:$BL$254</c:f>
              <c:numCache>
                <c:formatCode>General</c:formatCode>
                <c:ptCount val="5"/>
                <c:pt idx="0">
                  <c:v>25</c:v>
                </c:pt>
                <c:pt idx="1">
                  <c:v>94</c:v>
                </c:pt>
                <c:pt idx="2">
                  <c:v>16</c:v>
                </c:pt>
                <c:pt idx="3">
                  <c:v>47</c:v>
                </c:pt>
                <c:pt idx="4">
                  <c:v>51</c:v>
                </c:pt>
              </c:numCache>
            </c:numRef>
          </c:val>
        </c:ser>
        <c:firstSliceAng val="0"/>
      </c:pieChart>
    </c:plotArea>
    <c:legend>
      <c:legendPos val="r"/>
      <c:txPr>
        <a:bodyPr/>
        <a:lstStyle/>
        <a:p>
          <a:pPr rtl="0">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AllUserQs!$BH$252:$BL$252</c:f>
              <c:strCache>
                <c:ptCount val="5"/>
                <c:pt idx="0">
                  <c:v>Work</c:v>
                </c:pt>
                <c:pt idx="1">
                  <c:v>Convenience Shopping- e.g. food</c:v>
                </c:pt>
                <c:pt idx="2">
                  <c:v>Comparison Shopping- e.g. clothes</c:v>
                </c:pt>
                <c:pt idx="3">
                  <c:v>Access Services- e.g. Bank, Library,</c:v>
                </c:pt>
                <c:pt idx="4">
                  <c:v>Leisure- e.g. sightseeing, eat, drink, go to the gym</c:v>
                </c:pt>
              </c:strCache>
            </c:strRef>
          </c:cat>
          <c:val>
            <c:numRef>
              <c:f>AllUserQs!$BH$254:$BL$254</c:f>
              <c:numCache>
                <c:formatCode>General</c:formatCode>
                <c:ptCount val="5"/>
                <c:pt idx="0">
                  <c:v>25</c:v>
                </c:pt>
                <c:pt idx="1">
                  <c:v>94</c:v>
                </c:pt>
                <c:pt idx="2">
                  <c:v>16</c:v>
                </c:pt>
                <c:pt idx="3">
                  <c:v>47</c:v>
                </c:pt>
                <c:pt idx="4">
                  <c:v>51</c:v>
                </c:pt>
              </c:numCache>
            </c:numRef>
          </c:val>
        </c:ser>
        <c:ser>
          <c:idx val="1"/>
          <c:order val="1"/>
          <c:cat>
            <c:strRef>
              <c:f>AllUserQs!$BH$252:$BL$252</c:f>
              <c:strCache>
                <c:ptCount val="5"/>
                <c:pt idx="0">
                  <c:v>Work</c:v>
                </c:pt>
                <c:pt idx="1">
                  <c:v>Convenience Shopping- e.g. food</c:v>
                </c:pt>
                <c:pt idx="2">
                  <c:v>Comparison Shopping- e.g. clothes</c:v>
                </c:pt>
                <c:pt idx="3">
                  <c:v>Access Services- e.g. Bank, Library,</c:v>
                </c:pt>
                <c:pt idx="4">
                  <c:v>Leisure- e.g. sightseeing, eat, drink, go to the gym</c:v>
                </c:pt>
              </c:strCache>
            </c:strRef>
          </c:cat>
          <c:val>
            <c:numRef>
              <c:f>AllUserQs!$BH$254:$BL$254</c:f>
              <c:numCache>
                <c:formatCode>General</c:formatCode>
                <c:ptCount val="5"/>
                <c:pt idx="0">
                  <c:v>25</c:v>
                </c:pt>
                <c:pt idx="1">
                  <c:v>94</c:v>
                </c:pt>
                <c:pt idx="2">
                  <c:v>16</c:v>
                </c:pt>
                <c:pt idx="3">
                  <c:v>47</c:v>
                </c:pt>
                <c:pt idx="4">
                  <c:v>51</c:v>
                </c:pt>
              </c:numCache>
            </c:numRef>
          </c:val>
        </c:ser>
        <c:firstSliceAng val="0"/>
      </c:pieChart>
    </c:plotArea>
    <c:legend>
      <c:legendPos val="r"/>
      <c:txPr>
        <a:bodyPr/>
        <a:lstStyle/>
        <a:p>
          <a:pPr rtl="0">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AllUserQs!$CC$252:$CG$252</c:f>
              <c:strCache>
                <c:ptCount val="5"/>
                <c:pt idx="0">
                  <c:v>No</c:v>
                </c:pt>
                <c:pt idx="1">
                  <c:v>Yes, by parking time limit</c:v>
                </c:pt>
                <c:pt idx="2">
                  <c:v>Yes, by parking charges</c:v>
                </c:pt>
                <c:pt idx="3">
                  <c:v>Yes, by bus times</c:v>
                </c:pt>
                <c:pt idx="4">
                  <c:v>Yes, by something else (please specify)</c:v>
                </c:pt>
              </c:strCache>
            </c:strRef>
          </c:cat>
          <c:val>
            <c:numRef>
              <c:f>AllUserQs!$CC$263:$CG$263</c:f>
              <c:numCache>
                <c:formatCode>General</c:formatCode>
                <c:ptCount val="5"/>
                <c:pt idx="0">
                  <c:v>123</c:v>
                </c:pt>
                <c:pt idx="1">
                  <c:v>56</c:v>
                </c:pt>
                <c:pt idx="2">
                  <c:v>16</c:v>
                </c:pt>
                <c:pt idx="3">
                  <c:v>8</c:v>
                </c:pt>
                <c:pt idx="4">
                  <c:v>62</c:v>
                </c:pt>
              </c:numCache>
            </c:numRef>
          </c:val>
        </c:ser>
        <c:firstSliceAng val="0"/>
      </c:pieChart>
    </c:plotArea>
    <c:legend>
      <c:legendPos val="r"/>
      <c:txPr>
        <a:bodyPr/>
        <a:lstStyle/>
        <a:p>
          <a:pPr rtl="0">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AllUserQs!$CG$254:$CG$259</c:f>
              <c:strCache>
                <c:ptCount val="6"/>
                <c:pt idx="0">
                  <c:v>Dislike of town</c:v>
                </c:pt>
                <c:pt idx="1">
                  <c:v>Parking uncertainty</c:v>
                </c:pt>
                <c:pt idx="2">
                  <c:v>Personal commitment</c:v>
                </c:pt>
                <c:pt idx="3">
                  <c:v>Poor consumer offer</c:v>
                </c:pt>
                <c:pt idx="4">
                  <c:v>Transport scheduled</c:v>
                </c:pt>
                <c:pt idx="5">
                  <c:v>Work in town</c:v>
                </c:pt>
              </c:strCache>
            </c:strRef>
          </c:cat>
          <c:val>
            <c:numRef>
              <c:f>AllUserQs!$CH$254:$CH$259</c:f>
              <c:numCache>
                <c:formatCode>General</c:formatCode>
                <c:ptCount val="6"/>
                <c:pt idx="0">
                  <c:v>1</c:v>
                </c:pt>
                <c:pt idx="1">
                  <c:v>1</c:v>
                </c:pt>
                <c:pt idx="2">
                  <c:v>19</c:v>
                </c:pt>
                <c:pt idx="3">
                  <c:v>1</c:v>
                </c:pt>
                <c:pt idx="4">
                  <c:v>2</c:v>
                </c:pt>
                <c:pt idx="5">
                  <c:v>7</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AllUserQs!$BH$252:$BL$252</c:f>
              <c:strCache>
                <c:ptCount val="5"/>
                <c:pt idx="0">
                  <c:v>Work</c:v>
                </c:pt>
                <c:pt idx="1">
                  <c:v>Convenience Shopping- e.g. food</c:v>
                </c:pt>
                <c:pt idx="2">
                  <c:v>Comparison Shopping- e.g. clothes</c:v>
                </c:pt>
                <c:pt idx="3">
                  <c:v>Access Services- e.g. Bank, Library,</c:v>
                </c:pt>
                <c:pt idx="4">
                  <c:v>Leisure- e.g. sightseeing, eat, drink, go to the gym</c:v>
                </c:pt>
              </c:strCache>
            </c:strRef>
          </c:cat>
          <c:val>
            <c:numRef>
              <c:f>AllUserQs!$BH$254:$BL$254</c:f>
              <c:numCache>
                <c:formatCode>General</c:formatCode>
                <c:ptCount val="5"/>
                <c:pt idx="0">
                  <c:v>25</c:v>
                </c:pt>
                <c:pt idx="1">
                  <c:v>94</c:v>
                </c:pt>
                <c:pt idx="2">
                  <c:v>16</c:v>
                </c:pt>
                <c:pt idx="3">
                  <c:v>47</c:v>
                </c:pt>
                <c:pt idx="4">
                  <c:v>51</c:v>
                </c:pt>
              </c:numCache>
            </c:numRef>
          </c:val>
        </c:ser>
        <c:ser>
          <c:idx val="1"/>
          <c:order val="1"/>
          <c:cat>
            <c:strRef>
              <c:f>AllUserQs!$BH$252:$BL$252</c:f>
              <c:strCache>
                <c:ptCount val="5"/>
                <c:pt idx="0">
                  <c:v>Work</c:v>
                </c:pt>
                <c:pt idx="1">
                  <c:v>Convenience Shopping- e.g. food</c:v>
                </c:pt>
                <c:pt idx="2">
                  <c:v>Comparison Shopping- e.g. clothes</c:v>
                </c:pt>
                <c:pt idx="3">
                  <c:v>Access Services- e.g. Bank, Library,</c:v>
                </c:pt>
                <c:pt idx="4">
                  <c:v>Leisure- e.g. sightseeing, eat, drink, go to the gym</c:v>
                </c:pt>
              </c:strCache>
            </c:strRef>
          </c:cat>
          <c:val>
            <c:numRef>
              <c:f>AllUserQs!$BH$254:$BL$254</c:f>
              <c:numCache>
                <c:formatCode>General</c:formatCode>
                <c:ptCount val="5"/>
                <c:pt idx="0">
                  <c:v>25</c:v>
                </c:pt>
                <c:pt idx="1">
                  <c:v>94</c:v>
                </c:pt>
                <c:pt idx="2">
                  <c:v>16</c:v>
                </c:pt>
                <c:pt idx="3">
                  <c:v>47</c:v>
                </c:pt>
                <c:pt idx="4">
                  <c:v>51</c:v>
                </c:pt>
              </c:numCache>
            </c:numRef>
          </c:val>
        </c:ser>
        <c:firstSliceAng val="0"/>
      </c:pieChart>
    </c:plotArea>
    <c:legend>
      <c:legendPos val="r"/>
      <c:layout/>
      <c:txPr>
        <a:bodyPr/>
        <a:lstStyle/>
        <a:p>
          <a:pPr rtl="0">
            <a:defRPr/>
          </a:pPr>
          <a:endParaRPr lang="en-US"/>
        </a:p>
      </c:txPr>
    </c:legend>
    <c:plotVisOnly val="1"/>
  </c:chart>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5"/>
          <c:order val="5"/>
          <c:dLbls>
            <c:showPercent val="1"/>
            <c:showLeaderLines val="1"/>
          </c:dLbls>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AllUserQs!$DW$254:$DW$262</c:f>
              <c:numCache>
                <c:formatCode>General</c:formatCode>
                <c:ptCount val="9"/>
                <c:pt idx="0">
                  <c:v>10</c:v>
                </c:pt>
                <c:pt idx="1">
                  <c:v>2</c:v>
                </c:pt>
                <c:pt idx="2">
                  <c:v>13</c:v>
                </c:pt>
                <c:pt idx="3">
                  <c:v>3</c:v>
                </c:pt>
                <c:pt idx="4">
                  <c:v>10</c:v>
                </c:pt>
                <c:pt idx="5">
                  <c:v>15</c:v>
                </c:pt>
                <c:pt idx="6">
                  <c:v>15</c:v>
                </c:pt>
                <c:pt idx="7">
                  <c:v>3</c:v>
                </c:pt>
                <c:pt idx="8">
                  <c:v>9</c:v>
                </c:pt>
              </c:numCache>
            </c:numRef>
          </c:val>
        </c:ser>
        <c:ser>
          <c:idx val="4"/>
          <c:order val="4"/>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AllUserQs!$DV$254:$DV$262</c:f>
            </c:numRef>
          </c:val>
        </c:ser>
        <c:ser>
          <c:idx val="3"/>
          <c:order val="3"/>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AllUserQs!$DU$254:$DU$262</c:f>
            </c:numRef>
          </c:val>
        </c:ser>
        <c:ser>
          <c:idx val="2"/>
          <c:order val="2"/>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AllUserQs!$DT$254:$DT$262</c:f>
            </c:numRef>
          </c:val>
        </c:ser>
        <c:ser>
          <c:idx val="1"/>
          <c:order val="1"/>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AllUserQs!$DS$254:$DS$262</c:f>
            </c:numRef>
          </c:val>
        </c:ser>
        <c:ser>
          <c:idx val="0"/>
          <c:order val="0"/>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AllUserQs!$DR$254:$DR$262</c:f>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5"/>
          <c:order val="5"/>
          <c:dLbls>
            <c:showPercent val="1"/>
            <c:showLeaderLines val="1"/>
          </c:dLbls>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AllUserQs!$DW$254:$DW$262</c:f>
              <c:numCache>
                <c:formatCode>General</c:formatCode>
                <c:ptCount val="9"/>
                <c:pt idx="0">
                  <c:v>10</c:v>
                </c:pt>
                <c:pt idx="1">
                  <c:v>2</c:v>
                </c:pt>
                <c:pt idx="2">
                  <c:v>13</c:v>
                </c:pt>
                <c:pt idx="3">
                  <c:v>3</c:v>
                </c:pt>
                <c:pt idx="4">
                  <c:v>10</c:v>
                </c:pt>
                <c:pt idx="5">
                  <c:v>15</c:v>
                </c:pt>
                <c:pt idx="6">
                  <c:v>15</c:v>
                </c:pt>
                <c:pt idx="7">
                  <c:v>3</c:v>
                </c:pt>
                <c:pt idx="8">
                  <c:v>9</c:v>
                </c:pt>
              </c:numCache>
            </c:numRef>
          </c:val>
        </c:ser>
        <c:ser>
          <c:idx val="4"/>
          <c:order val="4"/>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AllUserQs!$DV$254:$DV$262</c:f>
            </c:numRef>
          </c:val>
        </c:ser>
        <c:ser>
          <c:idx val="3"/>
          <c:order val="3"/>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AllUserQs!$DU$254:$DU$262</c:f>
            </c:numRef>
          </c:val>
        </c:ser>
        <c:ser>
          <c:idx val="2"/>
          <c:order val="2"/>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AllUserQs!$DT$254:$DT$262</c:f>
            </c:numRef>
          </c:val>
        </c:ser>
        <c:ser>
          <c:idx val="1"/>
          <c:order val="1"/>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AllUserQs!$DS$254:$DS$262</c:f>
            </c:numRef>
          </c:val>
        </c:ser>
        <c:ser>
          <c:idx val="0"/>
          <c:order val="0"/>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AllUserQs!$DR$254:$DR$262</c:f>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3"/>
          <c:order val="3"/>
          <c:dLbls>
            <c:showPercent val="1"/>
            <c:showLeaderLines val="1"/>
          </c:dLbls>
          <c:cat>
            <c:strRef>
              <c:f>AllUserQs!$DZ$254:$DZ$262</c:f>
              <c:strCache>
                <c:ptCount val="9"/>
                <c:pt idx="0">
                  <c:v>Ambience good</c:v>
                </c:pt>
                <c:pt idx="1">
                  <c:v>Ambience poor</c:v>
                </c:pt>
                <c:pt idx="2">
                  <c:v>Consumer offer good</c:v>
                </c:pt>
                <c:pt idx="3">
                  <c:v>Consumer offer poor</c:v>
                </c:pt>
                <c:pt idx="4">
                  <c:v>Historic scenic town</c:v>
                </c:pt>
                <c:pt idx="5">
                  <c:v>Lacks substance</c:v>
                </c:pt>
                <c:pt idx="6">
                  <c:v>Needs support</c:v>
                </c:pt>
                <c:pt idx="7">
                  <c:v>Good parking</c:v>
                </c:pt>
                <c:pt idx="8">
                  <c:v>Poor parking</c:v>
                </c:pt>
              </c:strCache>
            </c:strRef>
          </c:cat>
          <c:val>
            <c:numRef>
              <c:f>AllUserQs!$ED$254:$ED$262</c:f>
              <c:numCache>
                <c:formatCode>General</c:formatCode>
                <c:ptCount val="9"/>
                <c:pt idx="0">
                  <c:v>25</c:v>
                </c:pt>
                <c:pt idx="1">
                  <c:v>15</c:v>
                </c:pt>
                <c:pt idx="2">
                  <c:v>30</c:v>
                </c:pt>
                <c:pt idx="3">
                  <c:v>36</c:v>
                </c:pt>
                <c:pt idx="4">
                  <c:v>30</c:v>
                </c:pt>
                <c:pt idx="5">
                  <c:v>21</c:v>
                </c:pt>
                <c:pt idx="6">
                  <c:v>4</c:v>
                </c:pt>
                <c:pt idx="7">
                  <c:v>1</c:v>
                </c:pt>
                <c:pt idx="8">
                  <c:v>9</c:v>
                </c:pt>
              </c:numCache>
            </c:numRef>
          </c:val>
        </c:ser>
        <c:ser>
          <c:idx val="2"/>
          <c:order val="2"/>
          <c:cat>
            <c:strRef>
              <c:f>AllUserQs!$DZ$254:$DZ$262</c:f>
              <c:strCache>
                <c:ptCount val="9"/>
                <c:pt idx="0">
                  <c:v>Ambience good</c:v>
                </c:pt>
                <c:pt idx="1">
                  <c:v>Ambience poor</c:v>
                </c:pt>
                <c:pt idx="2">
                  <c:v>Consumer offer good</c:v>
                </c:pt>
                <c:pt idx="3">
                  <c:v>Consumer offer poor</c:v>
                </c:pt>
                <c:pt idx="4">
                  <c:v>Historic scenic town</c:v>
                </c:pt>
                <c:pt idx="5">
                  <c:v>Lacks substance</c:v>
                </c:pt>
                <c:pt idx="6">
                  <c:v>Needs support</c:v>
                </c:pt>
                <c:pt idx="7">
                  <c:v>Good parking</c:v>
                </c:pt>
                <c:pt idx="8">
                  <c:v>Poor parking</c:v>
                </c:pt>
              </c:strCache>
            </c:strRef>
          </c:cat>
          <c:val>
            <c:numRef>
              <c:f>AllUserQs!$EC$254:$EC$262</c:f>
            </c:numRef>
          </c:val>
        </c:ser>
        <c:ser>
          <c:idx val="1"/>
          <c:order val="1"/>
          <c:cat>
            <c:strRef>
              <c:f>AllUserQs!$DZ$254:$DZ$262</c:f>
              <c:strCache>
                <c:ptCount val="9"/>
                <c:pt idx="0">
                  <c:v>Ambience good</c:v>
                </c:pt>
                <c:pt idx="1">
                  <c:v>Ambience poor</c:v>
                </c:pt>
                <c:pt idx="2">
                  <c:v>Consumer offer good</c:v>
                </c:pt>
                <c:pt idx="3">
                  <c:v>Consumer offer poor</c:v>
                </c:pt>
                <c:pt idx="4">
                  <c:v>Historic scenic town</c:v>
                </c:pt>
                <c:pt idx="5">
                  <c:v>Lacks substance</c:v>
                </c:pt>
                <c:pt idx="6">
                  <c:v>Needs support</c:v>
                </c:pt>
                <c:pt idx="7">
                  <c:v>Good parking</c:v>
                </c:pt>
                <c:pt idx="8">
                  <c:v>Poor parking</c:v>
                </c:pt>
              </c:strCache>
            </c:strRef>
          </c:cat>
          <c:val>
            <c:numRef>
              <c:f>AllUserQs!$EB$254:$EB$262</c:f>
            </c:numRef>
          </c:val>
        </c:ser>
        <c:ser>
          <c:idx val="0"/>
          <c:order val="0"/>
          <c:cat>
            <c:strRef>
              <c:f>AllUserQs!$DZ$254:$DZ$262</c:f>
              <c:strCache>
                <c:ptCount val="9"/>
                <c:pt idx="0">
                  <c:v>Ambience good</c:v>
                </c:pt>
                <c:pt idx="1">
                  <c:v>Ambience poor</c:v>
                </c:pt>
                <c:pt idx="2">
                  <c:v>Consumer offer good</c:v>
                </c:pt>
                <c:pt idx="3">
                  <c:v>Consumer offer poor</c:v>
                </c:pt>
                <c:pt idx="4">
                  <c:v>Historic scenic town</c:v>
                </c:pt>
                <c:pt idx="5">
                  <c:v>Lacks substance</c:v>
                </c:pt>
                <c:pt idx="6">
                  <c:v>Needs support</c:v>
                </c:pt>
                <c:pt idx="7">
                  <c:v>Good parking</c:v>
                </c:pt>
                <c:pt idx="8">
                  <c:v>Poor parking</c:v>
                </c:pt>
              </c:strCache>
            </c:strRef>
          </c:cat>
          <c:val>
            <c:numRef>
              <c:f>AllUserQs!$EA$254:$EA$262</c:f>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Percent val="1"/>
            <c:showLeaderLines val="1"/>
          </c:dLbls>
          <c:cat>
            <c:strRef>
              <c:f>AllUserQs!$EE$265:$EE$279</c:f>
              <c:strCache>
                <c:ptCount val="15"/>
                <c:pt idx="0">
                  <c:v>Wider variety of shops</c:v>
                </c:pt>
                <c:pt idx="1">
                  <c:v>Better quality shops</c:v>
                </c:pt>
                <c:pt idx="2">
                  <c:v>Fewer charity shops</c:v>
                </c:pt>
                <c:pt idx="3">
                  <c:v>Themed shops</c:v>
                </c:pt>
                <c:pt idx="4">
                  <c:v>Up to date shops</c:v>
                </c:pt>
                <c:pt idx="5">
                  <c:v>Key attractors</c:v>
                </c:pt>
                <c:pt idx="6">
                  <c:v>Key attractor convenience</c:v>
                </c:pt>
                <c:pt idx="7">
                  <c:v>Other convenience shops</c:v>
                </c:pt>
                <c:pt idx="8">
                  <c:v>Comparison shops</c:v>
                </c:pt>
                <c:pt idx="9">
                  <c:v>Key attractor clothing</c:v>
                </c:pt>
                <c:pt idx="10">
                  <c:v>Mid-range clothing</c:v>
                </c:pt>
                <c:pt idx="11">
                  <c:v>Better restaurants</c:v>
                </c:pt>
                <c:pt idx="12">
                  <c:v>Better pubs / nightlife</c:v>
                </c:pt>
                <c:pt idx="13">
                  <c:v>Cinema</c:v>
                </c:pt>
                <c:pt idx="14">
                  <c:v>Better signage</c:v>
                </c:pt>
              </c:strCache>
            </c:strRef>
          </c:cat>
          <c:val>
            <c:numRef>
              <c:f>AllUserQs!$EJ$265:$EJ$279</c:f>
              <c:numCache>
                <c:formatCode>General</c:formatCode>
                <c:ptCount val="15"/>
                <c:pt idx="0">
                  <c:v>2</c:v>
                </c:pt>
                <c:pt idx="1">
                  <c:v>6</c:v>
                </c:pt>
                <c:pt idx="2">
                  <c:v>13</c:v>
                </c:pt>
                <c:pt idx="3">
                  <c:v>1</c:v>
                </c:pt>
                <c:pt idx="4">
                  <c:v>1</c:v>
                </c:pt>
                <c:pt idx="5">
                  <c:v>8</c:v>
                </c:pt>
                <c:pt idx="6">
                  <c:v>2</c:v>
                </c:pt>
                <c:pt idx="7">
                  <c:v>6</c:v>
                </c:pt>
                <c:pt idx="8">
                  <c:v>2</c:v>
                </c:pt>
                <c:pt idx="9">
                  <c:v>11</c:v>
                </c:pt>
                <c:pt idx="10">
                  <c:v>4</c:v>
                </c:pt>
                <c:pt idx="11">
                  <c:v>9</c:v>
                </c:pt>
                <c:pt idx="12">
                  <c:v>1</c:v>
                </c:pt>
                <c:pt idx="13">
                  <c:v>2</c:v>
                </c:pt>
                <c:pt idx="14">
                  <c:v>2</c:v>
                </c:pt>
              </c:numCache>
            </c:numRef>
          </c:val>
        </c:ser>
        <c:firstSliceAng val="0"/>
      </c:pieChart>
    </c:plotArea>
    <c:legend>
      <c:legendPos val="r"/>
      <c:txPr>
        <a:bodyPr/>
        <a:lstStyle/>
        <a:p>
          <a:pPr rtl="0">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4"/>
          <c:order val="4"/>
          <c:dLbls>
            <c:showPercent val="1"/>
            <c:showLeaderLines val="1"/>
          </c:dLbls>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AllUserQs!$EK$254:$EK$261</c:f>
              <c:numCache>
                <c:formatCode>General</c:formatCode>
                <c:ptCount val="8"/>
                <c:pt idx="0">
                  <c:v>21</c:v>
                </c:pt>
                <c:pt idx="1">
                  <c:v>7</c:v>
                </c:pt>
                <c:pt idx="2">
                  <c:v>4</c:v>
                </c:pt>
                <c:pt idx="3">
                  <c:v>19</c:v>
                </c:pt>
                <c:pt idx="4">
                  <c:v>1</c:v>
                </c:pt>
                <c:pt idx="5">
                  <c:v>182</c:v>
                </c:pt>
                <c:pt idx="6">
                  <c:v>49</c:v>
                </c:pt>
                <c:pt idx="7">
                  <c:v>38</c:v>
                </c:pt>
              </c:numCache>
            </c:numRef>
          </c:val>
        </c:ser>
        <c:ser>
          <c:idx val="3"/>
          <c:order val="3"/>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AllUserQs!$EI$254:$EI$261</c:f>
              <c:numCache>
                <c:formatCode>General</c:formatCode>
                <c:ptCount val="8"/>
                <c:pt idx="0">
                  <c:v>0</c:v>
                </c:pt>
                <c:pt idx="1">
                  <c:v>0</c:v>
                </c:pt>
                <c:pt idx="2">
                  <c:v>0</c:v>
                </c:pt>
                <c:pt idx="3">
                  <c:v>0</c:v>
                </c:pt>
                <c:pt idx="4">
                  <c:v>0</c:v>
                </c:pt>
                <c:pt idx="5">
                  <c:v>1</c:v>
                </c:pt>
                <c:pt idx="6">
                  <c:v>0</c:v>
                </c:pt>
                <c:pt idx="7">
                  <c:v>2</c:v>
                </c:pt>
              </c:numCache>
            </c:numRef>
          </c:val>
        </c:ser>
        <c:ser>
          <c:idx val="2"/>
          <c:order val="2"/>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AllUserQs!$EH$254:$EH$261</c:f>
              <c:numCache>
                <c:formatCode>General</c:formatCode>
                <c:ptCount val="8"/>
                <c:pt idx="0">
                  <c:v>0</c:v>
                </c:pt>
                <c:pt idx="1">
                  <c:v>0</c:v>
                </c:pt>
                <c:pt idx="2">
                  <c:v>0</c:v>
                </c:pt>
                <c:pt idx="3">
                  <c:v>0</c:v>
                </c:pt>
                <c:pt idx="4">
                  <c:v>0</c:v>
                </c:pt>
                <c:pt idx="5">
                  <c:v>4</c:v>
                </c:pt>
                <c:pt idx="6">
                  <c:v>0</c:v>
                </c:pt>
                <c:pt idx="7">
                  <c:v>3</c:v>
                </c:pt>
              </c:numCache>
            </c:numRef>
          </c:val>
        </c:ser>
        <c:ser>
          <c:idx val="1"/>
          <c:order val="1"/>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AllUserQs!$EG$254:$EG$261</c:f>
              <c:numCache>
                <c:formatCode>General</c:formatCode>
                <c:ptCount val="8"/>
                <c:pt idx="0">
                  <c:v>1</c:v>
                </c:pt>
                <c:pt idx="1">
                  <c:v>6</c:v>
                </c:pt>
                <c:pt idx="2">
                  <c:v>2</c:v>
                </c:pt>
                <c:pt idx="3">
                  <c:v>3</c:v>
                </c:pt>
                <c:pt idx="4">
                  <c:v>1</c:v>
                </c:pt>
                <c:pt idx="5">
                  <c:v>14</c:v>
                </c:pt>
                <c:pt idx="6">
                  <c:v>3</c:v>
                </c:pt>
                <c:pt idx="7">
                  <c:v>10</c:v>
                </c:pt>
              </c:numCache>
            </c:numRef>
          </c:val>
        </c:ser>
        <c:ser>
          <c:idx val="0"/>
          <c:order val="0"/>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AllUserQs!$EF$254:$EF$261</c:f>
              <c:numCache>
                <c:formatCode>General</c:formatCode>
                <c:ptCount val="8"/>
                <c:pt idx="0">
                  <c:v>20</c:v>
                </c:pt>
                <c:pt idx="1">
                  <c:v>1</c:v>
                </c:pt>
                <c:pt idx="2">
                  <c:v>2</c:v>
                </c:pt>
                <c:pt idx="3">
                  <c:v>16</c:v>
                </c:pt>
                <c:pt idx="4">
                  <c:v>0</c:v>
                </c:pt>
                <c:pt idx="5">
                  <c:v>72</c:v>
                </c:pt>
                <c:pt idx="6">
                  <c:v>46</c:v>
                </c:pt>
                <c:pt idx="7">
                  <c:v>23</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3"/>
          <c:order val="3"/>
          <c:dLbls>
            <c:showVal val="1"/>
            <c:showLeaderLines val="1"/>
          </c:dLbls>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AllUserQs!$FC$255:$FC$262</c:f>
              <c:numCache>
                <c:formatCode>General</c:formatCode>
                <c:ptCount val="8"/>
                <c:pt idx="0">
                  <c:v>5</c:v>
                </c:pt>
                <c:pt idx="1">
                  <c:v>1</c:v>
                </c:pt>
                <c:pt idx="2">
                  <c:v>1</c:v>
                </c:pt>
                <c:pt idx="3">
                  <c:v>1</c:v>
                </c:pt>
                <c:pt idx="4">
                  <c:v>1</c:v>
                </c:pt>
                <c:pt idx="5">
                  <c:v>5</c:v>
                </c:pt>
                <c:pt idx="6">
                  <c:v>2</c:v>
                </c:pt>
                <c:pt idx="7">
                  <c:v>1</c:v>
                </c:pt>
              </c:numCache>
            </c:numRef>
          </c:val>
        </c:ser>
        <c:ser>
          <c:idx val="4"/>
          <c:order val="4"/>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AllUserQs!$FB$255:$FB$262</c:f>
            </c:numRef>
          </c:val>
        </c:ser>
        <c:ser>
          <c:idx val="5"/>
          <c:order val="5"/>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AllUserQs!$FA$255:$FA$262</c:f>
            </c:numRef>
          </c:val>
        </c:ser>
        <c:ser>
          <c:idx val="2"/>
          <c:order val="2"/>
          <c:dLbls>
            <c:showVal val="1"/>
            <c:showLeaderLines val="1"/>
          </c:dLbls>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AllUserQs!$FC$255:$FC$262</c:f>
              <c:numCache>
                <c:formatCode>General</c:formatCode>
                <c:ptCount val="8"/>
                <c:pt idx="0">
                  <c:v>5</c:v>
                </c:pt>
                <c:pt idx="1">
                  <c:v>1</c:v>
                </c:pt>
                <c:pt idx="2">
                  <c:v>1</c:v>
                </c:pt>
                <c:pt idx="3">
                  <c:v>1</c:v>
                </c:pt>
                <c:pt idx="4">
                  <c:v>1</c:v>
                </c:pt>
                <c:pt idx="5">
                  <c:v>5</c:v>
                </c:pt>
                <c:pt idx="6">
                  <c:v>2</c:v>
                </c:pt>
                <c:pt idx="7">
                  <c:v>1</c:v>
                </c:pt>
              </c:numCache>
            </c:numRef>
          </c:val>
        </c:ser>
        <c:ser>
          <c:idx val="1"/>
          <c:order val="1"/>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AllUserQs!$FB$255:$FB$262</c:f>
            </c:numRef>
          </c:val>
        </c:ser>
        <c:ser>
          <c:idx val="0"/>
          <c:order val="0"/>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AllUserQs!$FA$255:$FA$262</c:f>
            </c:numRef>
          </c:val>
        </c:ser>
        <c:firstSliceAng val="0"/>
      </c:pieChart>
    </c:plotArea>
    <c:legend>
      <c:legendPos val="r"/>
    </c:legend>
    <c:plotVisOnly val="1"/>
  </c:chart>
  <c:printSettings>
    <c:headerFooter/>
    <c:pageMargins b="0.75000000000000078" l="0.70000000000000062" r="0.70000000000000062" t="0.750000000000000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3"/>
          <c:order val="3"/>
          <c:dLbls>
            <c:showVal val="1"/>
            <c:showLeaderLines val="1"/>
          </c:dLbls>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AllUserQs!$FC$255:$FC$262</c:f>
              <c:numCache>
                <c:formatCode>General</c:formatCode>
                <c:ptCount val="8"/>
                <c:pt idx="0">
                  <c:v>5</c:v>
                </c:pt>
                <c:pt idx="1">
                  <c:v>1</c:v>
                </c:pt>
                <c:pt idx="2">
                  <c:v>1</c:v>
                </c:pt>
                <c:pt idx="3">
                  <c:v>1</c:v>
                </c:pt>
                <c:pt idx="4">
                  <c:v>1</c:v>
                </c:pt>
                <c:pt idx="5">
                  <c:v>5</c:v>
                </c:pt>
                <c:pt idx="6">
                  <c:v>2</c:v>
                </c:pt>
                <c:pt idx="7">
                  <c:v>1</c:v>
                </c:pt>
              </c:numCache>
            </c:numRef>
          </c:val>
        </c:ser>
        <c:ser>
          <c:idx val="4"/>
          <c:order val="4"/>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AllUserQs!$FB$255:$FB$262</c:f>
            </c:numRef>
          </c:val>
        </c:ser>
        <c:ser>
          <c:idx val="5"/>
          <c:order val="5"/>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AllUserQs!$FA$255:$FA$262</c:f>
            </c:numRef>
          </c:val>
        </c:ser>
        <c:ser>
          <c:idx val="2"/>
          <c:order val="2"/>
          <c:dLbls>
            <c:showVal val="1"/>
            <c:showLeaderLines val="1"/>
          </c:dLbls>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AllUserQs!$FC$255:$FC$262</c:f>
              <c:numCache>
                <c:formatCode>General</c:formatCode>
                <c:ptCount val="8"/>
                <c:pt idx="0">
                  <c:v>5</c:v>
                </c:pt>
                <c:pt idx="1">
                  <c:v>1</c:v>
                </c:pt>
                <c:pt idx="2">
                  <c:v>1</c:v>
                </c:pt>
                <c:pt idx="3">
                  <c:v>1</c:v>
                </c:pt>
                <c:pt idx="4">
                  <c:v>1</c:v>
                </c:pt>
                <c:pt idx="5">
                  <c:v>5</c:v>
                </c:pt>
                <c:pt idx="6">
                  <c:v>2</c:v>
                </c:pt>
                <c:pt idx="7">
                  <c:v>1</c:v>
                </c:pt>
              </c:numCache>
            </c:numRef>
          </c:val>
        </c:ser>
        <c:ser>
          <c:idx val="1"/>
          <c:order val="1"/>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AllUserQs!$FB$255:$FB$262</c:f>
            </c:numRef>
          </c:val>
        </c:ser>
        <c:ser>
          <c:idx val="0"/>
          <c:order val="0"/>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AllUserQs!$FA$255:$FA$262</c:f>
            </c:numRef>
          </c:val>
        </c:ser>
        <c:firstSliceAng val="0"/>
      </c:pieChart>
    </c:plotArea>
    <c:legend>
      <c:legendPos val="r"/>
    </c:legend>
    <c:plotVisOnly val="1"/>
  </c:chart>
  <c:printSettings>
    <c:headerFooter/>
    <c:pageMargins b="0.75000000000000078" l="0.70000000000000062" r="0.70000000000000062" t="0.750000000000000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2"/>
          <c:order val="2"/>
          <c:dLbls>
            <c:showPercent val="1"/>
            <c:showLeaderLines val="1"/>
          </c:dLbls>
          <c:cat>
            <c:strRef>
              <c:f>AllUserQs!$FG$255:$FG$262</c:f>
              <c:strCache>
                <c:ptCount val="8"/>
                <c:pt idx="0">
                  <c:v>Not understood</c:v>
                </c:pt>
                <c:pt idx="1">
                  <c:v>Not liked</c:v>
                </c:pt>
                <c:pt idx="2">
                  <c:v>Possibly</c:v>
                </c:pt>
                <c:pt idx="3">
                  <c:v>If collection convenient</c:v>
                </c:pt>
                <c:pt idx="4">
                  <c:v>Use delivery service now</c:v>
                </c:pt>
                <c:pt idx="5">
                  <c:v>Keeps trade local?</c:v>
                </c:pt>
                <c:pt idx="6">
                  <c:v>Use in Ross already</c:v>
                </c:pt>
                <c:pt idx="7">
                  <c:v>Use for non-Ross buying</c:v>
                </c:pt>
              </c:strCache>
            </c:strRef>
          </c:cat>
          <c:val>
            <c:numRef>
              <c:f>AllUserQs!$FJ$255:$FJ$262</c:f>
              <c:numCache>
                <c:formatCode>General</c:formatCode>
                <c:ptCount val="8"/>
                <c:pt idx="0">
                  <c:v>6</c:v>
                </c:pt>
                <c:pt idx="1">
                  <c:v>9</c:v>
                </c:pt>
                <c:pt idx="2">
                  <c:v>5</c:v>
                </c:pt>
                <c:pt idx="3">
                  <c:v>3</c:v>
                </c:pt>
                <c:pt idx="4">
                  <c:v>1</c:v>
                </c:pt>
                <c:pt idx="5">
                  <c:v>1</c:v>
                </c:pt>
                <c:pt idx="6">
                  <c:v>9</c:v>
                </c:pt>
                <c:pt idx="7">
                  <c:v>6</c:v>
                </c:pt>
              </c:numCache>
            </c:numRef>
          </c:val>
        </c:ser>
        <c:ser>
          <c:idx val="1"/>
          <c:order val="1"/>
          <c:cat>
            <c:strRef>
              <c:f>AllUserQs!$FG$255:$FG$262</c:f>
              <c:strCache>
                <c:ptCount val="8"/>
                <c:pt idx="0">
                  <c:v>Not understood</c:v>
                </c:pt>
                <c:pt idx="1">
                  <c:v>Not liked</c:v>
                </c:pt>
                <c:pt idx="2">
                  <c:v>Possibly</c:v>
                </c:pt>
                <c:pt idx="3">
                  <c:v>If collection convenient</c:v>
                </c:pt>
                <c:pt idx="4">
                  <c:v>Use delivery service now</c:v>
                </c:pt>
                <c:pt idx="5">
                  <c:v>Keeps trade local?</c:v>
                </c:pt>
                <c:pt idx="6">
                  <c:v>Use in Ross already</c:v>
                </c:pt>
                <c:pt idx="7">
                  <c:v>Use for non-Ross buying</c:v>
                </c:pt>
              </c:strCache>
            </c:strRef>
          </c:cat>
          <c:val>
            <c:numRef>
              <c:f>AllUserQs!$FI$255:$FI$262</c:f>
            </c:numRef>
          </c:val>
        </c:ser>
        <c:ser>
          <c:idx val="0"/>
          <c:order val="0"/>
          <c:cat>
            <c:strRef>
              <c:f>AllUserQs!$FG$255:$FG$262</c:f>
              <c:strCache>
                <c:ptCount val="8"/>
                <c:pt idx="0">
                  <c:v>Not understood</c:v>
                </c:pt>
                <c:pt idx="1">
                  <c:v>Not liked</c:v>
                </c:pt>
                <c:pt idx="2">
                  <c:v>Possibly</c:v>
                </c:pt>
                <c:pt idx="3">
                  <c:v>If collection convenient</c:v>
                </c:pt>
                <c:pt idx="4">
                  <c:v>Use delivery service now</c:v>
                </c:pt>
                <c:pt idx="5">
                  <c:v>Keeps trade local?</c:v>
                </c:pt>
                <c:pt idx="6">
                  <c:v>Use in Ross already</c:v>
                </c:pt>
                <c:pt idx="7">
                  <c:v>Use for non-Ross buying</c:v>
                </c:pt>
              </c:strCache>
            </c:strRef>
          </c:cat>
          <c:val>
            <c:numRef>
              <c:f>AllUserQs!$FH$255:$FH$262</c:f>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Percent val="1"/>
            <c:showLeaderLines val="1"/>
          </c:dLbls>
          <c:cat>
            <c:strRef>
              <c:f>AllUserQs!$FN$255:$FN$262</c:f>
              <c:strCache>
                <c:ptCount val="8"/>
                <c:pt idx="0">
                  <c:v>Not understood</c:v>
                </c:pt>
                <c:pt idx="1">
                  <c:v>Not liked</c:v>
                </c:pt>
                <c:pt idx="2">
                  <c:v>Possibly</c:v>
                </c:pt>
                <c:pt idx="3">
                  <c:v>If collection convenient</c:v>
                </c:pt>
                <c:pt idx="4">
                  <c:v>Much liked</c:v>
                </c:pt>
                <c:pt idx="5">
                  <c:v>Keeps trade local?</c:v>
                </c:pt>
                <c:pt idx="6">
                  <c:v>Use in Ross already</c:v>
                </c:pt>
                <c:pt idx="7">
                  <c:v>Use for non-Ross buying</c:v>
                </c:pt>
              </c:strCache>
            </c:strRef>
          </c:cat>
          <c:val>
            <c:numRef>
              <c:f>AllUserQs!$FO$255:$FO$262</c:f>
              <c:numCache>
                <c:formatCode>General</c:formatCode>
                <c:ptCount val="8"/>
                <c:pt idx="0">
                  <c:v>4</c:v>
                </c:pt>
                <c:pt idx="1">
                  <c:v>5</c:v>
                </c:pt>
                <c:pt idx="2">
                  <c:v>4</c:v>
                </c:pt>
                <c:pt idx="3">
                  <c:v>2</c:v>
                </c:pt>
                <c:pt idx="4">
                  <c:v>1</c:v>
                </c:pt>
                <c:pt idx="5">
                  <c:v>1</c:v>
                </c:pt>
                <c:pt idx="6">
                  <c:v>3</c:v>
                </c:pt>
                <c:pt idx="7">
                  <c:v>1</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1"/>
          <c:dLbls>
            <c:dLbl>
              <c:idx val="0"/>
              <c:spPr/>
              <c:txPr>
                <a:bodyPr/>
                <a:lstStyle/>
                <a:p>
                  <a:pPr>
                    <a:defRPr>
                      <a:solidFill>
                        <a:schemeClr val="bg1"/>
                      </a:solidFill>
                    </a:defRPr>
                  </a:pPr>
                  <a:endParaRPr lang="en-US"/>
                </a:p>
              </c:txPr>
            </c:dLbl>
            <c:showPercent val="1"/>
            <c:showLeaderLines val="1"/>
          </c:dLbls>
          <c:cat>
            <c:strRef>
              <c:f>AllUserQs!$FS$255:$FS$260</c:f>
              <c:strCache>
                <c:ptCount val="6"/>
                <c:pt idx="0">
                  <c:v>Not understood</c:v>
                </c:pt>
                <c:pt idx="1">
                  <c:v>Not liked</c:v>
                </c:pt>
                <c:pt idx="2">
                  <c:v>Possibly</c:v>
                </c:pt>
                <c:pt idx="3">
                  <c:v>If collection convenient</c:v>
                </c:pt>
                <c:pt idx="4">
                  <c:v>Limited use</c:v>
                </c:pt>
                <c:pt idx="5">
                  <c:v>Use in Ross already</c:v>
                </c:pt>
              </c:strCache>
            </c:strRef>
          </c:cat>
          <c:val>
            <c:numRef>
              <c:f>AllUserQs!$FT$255:$FT$260</c:f>
              <c:numCache>
                <c:formatCode>General</c:formatCode>
                <c:ptCount val="6"/>
                <c:pt idx="0">
                  <c:v>7</c:v>
                </c:pt>
                <c:pt idx="1">
                  <c:v>3</c:v>
                </c:pt>
                <c:pt idx="2">
                  <c:v>3</c:v>
                </c:pt>
                <c:pt idx="3">
                  <c:v>2</c:v>
                </c:pt>
                <c:pt idx="4">
                  <c:v>2</c:v>
                </c:pt>
                <c:pt idx="5">
                  <c:v>2</c:v>
                </c:pt>
              </c:numCache>
            </c:numRef>
          </c:val>
        </c:ser>
        <c:ser>
          <c:idx val="0"/>
          <c:order val="0"/>
          <c:dLbls>
            <c:showVal val="1"/>
            <c:showLeaderLines val="1"/>
          </c:dLbls>
          <c:cat>
            <c:strRef>
              <c:f>AllUserQs!$FS$255:$FS$260</c:f>
              <c:strCache>
                <c:ptCount val="6"/>
                <c:pt idx="0">
                  <c:v>Not understood</c:v>
                </c:pt>
                <c:pt idx="1">
                  <c:v>Not liked</c:v>
                </c:pt>
                <c:pt idx="2">
                  <c:v>Possibly</c:v>
                </c:pt>
                <c:pt idx="3">
                  <c:v>If collection convenient</c:v>
                </c:pt>
                <c:pt idx="4">
                  <c:v>Limited use</c:v>
                </c:pt>
                <c:pt idx="5">
                  <c:v>Use in Ross already</c:v>
                </c:pt>
              </c:strCache>
            </c:strRef>
          </c:cat>
          <c:val>
            <c:numRef>
              <c:f>AllUserQs!$FT$255:$FT$260</c:f>
              <c:numCache>
                <c:formatCode>General</c:formatCode>
                <c:ptCount val="6"/>
                <c:pt idx="0">
                  <c:v>7</c:v>
                </c:pt>
                <c:pt idx="1">
                  <c:v>3</c:v>
                </c:pt>
                <c:pt idx="2">
                  <c:v>3</c:v>
                </c:pt>
                <c:pt idx="3">
                  <c:v>2</c:v>
                </c:pt>
                <c:pt idx="4">
                  <c:v>2</c:v>
                </c:pt>
                <c:pt idx="5">
                  <c:v>2</c:v>
                </c:pt>
              </c:numCache>
            </c:numRef>
          </c:val>
        </c:ser>
        <c:firstSliceAng val="0"/>
      </c:pieChart>
    </c:plotArea>
    <c:legend>
      <c:legendPos val="r"/>
    </c:legend>
    <c:plotVisOnly val="1"/>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AllUserQs!$CC$252:$CG$252</c:f>
              <c:strCache>
                <c:ptCount val="5"/>
                <c:pt idx="0">
                  <c:v>No</c:v>
                </c:pt>
                <c:pt idx="1">
                  <c:v>Yes, by parking time limit</c:v>
                </c:pt>
                <c:pt idx="2">
                  <c:v>Yes, by parking charges</c:v>
                </c:pt>
                <c:pt idx="3">
                  <c:v>Yes, by bus times</c:v>
                </c:pt>
                <c:pt idx="4">
                  <c:v>Yes, by something else (please specify)</c:v>
                </c:pt>
              </c:strCache>
            </c:strRef>
          </c:cat>
          <c:val>
            <c:numRef>
              <c:f>AllUserQs!$CC$263:$CG$263</c:f>
              <c:numCache>
                <c:formatCode>General</c:formatCode>
                <c:ptCount val="5"/>
                <c:pt idx="0">
                  <c:v>123</c:v>
                </c:pt>
                <c:pt idx="1">
                  <c:v>56</c:v>
                </c:pt>
                <c:pt idx="2">
                  <c:v>16</c:v>
                </c:pt>
                <c:pt idx="3">
                  <c:v>8</c:v>
                </c:pt>
                <c:pt idx="4">
                  <c:v>62</c:v>
                </c:pt>
              </c:numCache>
            </c:numRef>
          </c:val>
        </c:ser>
        <c:firstSliceAng val="0"/>
      </c:pieChart>
    </c:plotArea>
    <c:legend>
      <c:legendPos val="r"/>
      <c:layout/>
      <c:txPr>
        <a:bodyPr/>
        <a:lstStyle/>
        <a:p>
          <a:pPr rtl="0">
            <a:defRPr/>
          </a:pPr>
          <a:endParaRPr lang="en-US"/>
        </a:p>
      </c:txPr>
    </c:legend>
    <c:plotVisOnly val="1"/>
  </c:chart>
  <c:printSettings>
    <c:headerFooter/>
    <c:pageMargins b="0.75000000000000022" l="0.70000000000000018" r="0.70000000000000018" t="0.75000000000000022" header="0.3000000000000001" footer="0.30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1"/>
          <c:cat>
            <c:strRef>
              <c:f>AllUserQs!$FX$255:$FX$263</c:f>
              <c:strCache>
                <c:ptCount val="9"/>
                <c:pt idx="0">
                  <c:v>Not liked</c:v>
                </c:pt>
                <c:pt idx="1">
                  <c:v>Possibly</c:v>
                </c:pt>
                <c:pt idx="2">
                  <c:v>Convenient</c:v>
                </c:pt>
                <c:pt idx="3">
                  <c:v>If competitive on price</c:v>
                </c:pt>
                <c:pt idx="4">
                  <c:v>If single timed delivery</c:v>
                </c:pt>
                <c:pt idx="5">
                  <c:v>To reduce car use</c:v>
                </c:pt>
                <c:pt idx="6">
                  <c:v>Like for housebound</c:v>
                </c:pt>
                <c:pt idx="7">
                  <c:v>To keep trade local</c:v>
                </c:pt>
                <c:pt idx="8">
                  <c:v>Use for non-Ross buying</c:v>
                </c:pt>
              </c:strCache>
            </c:strRef>
          </c:cat>
          <c:val>
            <c:numRef>
              <c:f>AllUserQs!$FY$255:$FY$263</c:f>
              <c:numCache>
                <c:formatCode>General</c:formatCode>
                <c:ptCount val="9"/>
                <c:pt idx="0">
                  <c:v>3</c:v>
                </c:pt>
                <c:pt idx="1">
                  <c:v>5</c:v>
                </c:pt>
                <c:pt idx="2">
                  <c:v>10</c:v>
                </c:pt>
                <c:pt idx="3">
                  <c:v>3</c:v>
                </c:pt>
                <c:pt idx="4">
                  <c:v>2</c:v>
                </c:pt>
                <c:pt idx="5">
                  <c:v>2</c:v>
                </c:pt>
                <c:pt idx="6">
                  <c:v>2</c:v>
                </c:pt>
                <c:pt idx="7">
                  <c:v>1</c:v>
                </c:pt>
                <c:pt idx="8">
                  <c:v>3</c:v>
                </c:pt>
              </c:numCache>
            </c:numRef>
          </c:val>
        </c:ser>
        <c:ser>
          <c:idx val="0"/>
          <c:order val="0"/>
          <c:dLbls>
            <c:showVal val="1"/>
            <c:showLeaderLines val="1"/>
          </c:dLbls>
          <c:cat>
            <c:strRef>
              <c:f>AllUserQs!$FX$255:$FX$263</c:f>
              <c:strCache>
                <c:ptCount val="9"/>
                <c:pt idx="0">
                  <c:v>Not liked</c:v>
                </c:pt>
                <c:pt idx="1">
                  <c:v>Possibly</c:v>
                </c:pt>
                <c:pt idx="2">
                  <c:v>Convenient</c:v>
                </c:pt>
                <c:pt idx="3">
                  <c:v>If competitive on price</c:v>
                </c:pt>
                <c:pt idx="4">
                  <c:v>If single timed delivery</c:v>
                </c:pt>
                <c:pt idx="5">
                  <c:v>To reduce car use</c:v>
                </c:pt>
                <c:pt idx="6">
                  <c:v>Like for housebound</c:v>
                </c:pt>
                <c:pt idx="7">
                  <c:v>To keep trade local</c:v>
                </c:pt>
                <c:pt idx="8">
                  <c:v>Use for non-Ross buying</c:v>
                </c:pt>
              </c:strCache>
            </c:strRef>
          </c:cat>
          <c:val>
            <c:numRef>
              <c:f>AllUserQs!$FY$255:$FY$263</c:f>
              <c:numCache>
                <c:formatCode>General</c:formatCode>
                <c:ptCount val="9"/>
                <c:pt idx="0">
                  <c:v>3</c:v>
                </c:pt>
                <c:pt idx="1">
                  <c:v>5</c:v>
                </c:pt>
                <c:pt idx="2">
                  <c:v>10</c:v>
                </c:pt>
                <c:pt idx="3">
                  <c:v>3</c:v>
                </c:pt>
                <c:pt idx="4">
                  <c:v>2</c:v>
                </c:pt>
                <c:pt idx="5">
                  <c:v>2</c:v>
                </c:pt>
                <c:pt idx="6">
                  <c:v>2</c:v>
                </c:pt>
                <c:pt idx="7">
                  <c:v>1</c:v>
                </c:pt>
                <c:pt idx="8">
                  <c:v>3</c:v>
                </c:pt>
              </c:numCache>
            </c:numRef>
          </c:val>
        </c:ser>
        <c:firstSliceAng val="0"/>
      </c:pieChart>
    </c:plotArea>
    <c:legend>
      <c:legendPos val="r"/>
    </c:legend>
    <c:plotVisOnly val="1"/>
  </c:chart>
  <c:printSettings>
    <c:headerFooter/>
    <c:pageMargins b="0.75000000000000078" l="0.70000000000000062" r="0.70000000000000062" t="0.7500000000000007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AllUserQs!$GC$255:$GC$260</c:f>
              <c:strCache>
                <c:ptCount val="6"/>
                <c:pt idx="0">
                  <c:v>Not understood</c:v>
                </c:pt>
                <c:pt idx="1">
                  <c:v>Personal enquiry</c:v>
                </c:pt>
                <c:pt idx="2">
                  <c:v>Print / paper</c:v>
                </c:pt>
                <c:pt idx="3">
                  <c:v>News media</c:v>
                </c:pt>
                <c:pt idx="4">
                  <c:v>Web, ad hoc</c:v>
                </c:pt>
                <c:pt idx="5">
                  <c:v>Web, structured</c:v>
                </c:pt>
              </c:strCache>
            </c:strRef>
          </c:cat>
          <c:val>
            <c:numRef>
              <c:f>AllUserQs!$GD$255:$GD$260</c:f>
              <c:numCache>
                <c:formatCode>General</c:formatCode>
                <c:ptCount val="6"/>
                <c:pt idx="0">
                  <c:v>2</c:v>
                </c:pt>
                <c:pt idx="1">
                  <c:v>4</c:v>
                </c:pt>
                <c:pt idx="2">
                  <c:v>1</c:v>
                </c:pt>
                <c:pt idx="3">
                  <c:v>2</c:v>
                </c:pt>
                <c:pt idx="4">
                  <c:v>7</c:v>
                </c:pt>
                <c:pt idx="5">
                  <c:v>1</c:v>
                </c:pt>
              </c:numCache>
            </c:numRef>
          </c:val>
        </c:ser>
        <c:firstSliceAng val="0"/>
      </c:pieChart>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AllUserQs!$GC$255:$GC$260</c:f>
              <c:strCache>
                <c:ptCount val="6"/>
                <c:pt idx="0">
                  <c:v>Not understood</c:v>
                </c:pt>
                <c:pt idx="1">
                  <c:v>Personal enquiry</c:v>
                </c:pt>
                <c:pt idx="2">
                  <c:v>Print / paper</c:v>
                </c:pt>
                <c:pt idx="3">
                  <c:v>News media</c:v>
                </c:pt>
                <c:pt idx="4">
                  <c:v>Web, ad hoc</c:v>
                </c:pt>
                <c:pt idx="5">
                  <c:v>Web, structured</c:v>
                </c:pt>
              </c:strCache>
            </c:strRef>
          </c:cat>
          <c:val>
            <c:numRef>
              <c:f>AllUserQs!$GD$255:$GD$260</c:f>
              <c:numCache>
                <c:formatCode>General</c:formatCode>
                <c:ptCount val="6"/>
                <c:pt idx="0">
                  <c:v>2</c:v>
                </c:pt>
                <c:pt idx="1">
                  <c:v>4</c:v>
                </c:pt>
                <c:pt idx="2">
                  <c:v>1</c:v>
                </c:pt>
                <c:pt idx="3">
                  <c:v>2</c:v>
                </c:pt>
                <c:pt idx="4">
                  <c:v>7</c:v>
                </c:pt>
                <c:pt idx="5">
                  <c:v>1</c:v>
                </c:pt>
              </c:numCache>
            </c:numRef>
          </c:val>
        </c:ser>
        <c:firstSliceAng val="0"/>
      </c:pieChart>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1"/>
          <c:dLbls>
            <c:showVal val="1"/>
            <c:showLeaderLines val="1"/>
          </c:dLbls>
          <c:cat>
            <c:strRef>
              <c:f>AllUserQs!$GX$255:$GX$258</c:f>
              <c:strCache>
                <c:ptCount val="4"/>
                <c:pt idx="0">
                  <c:v>Word of mouth</c:v>
                </c:pt>
                <c:pt idx="1">
                  <c:v>Telephone</c:v>
                </c:pt>
                <c:pt idx="2">
                  <c:v>Email, town council</c:v>
                </c:pt>
                <c:pt idx="3">
                  <c:v>Web, ad hoc</c:v>
                </c:pt>
              </c:strCache>
            </c:strRef>
          </c:cat>
          <c:val>
            <c:numRef>
              <c:f>AllUserQs!$GY$255:$GY$258</c:f>
              <c:numCache>
                <c:formatCode>General</c:formatCode>
                <c:ptCount val="4"/>
                <c:pt idx="0">
                  <c:v>1</c:v>
                </c:pt>
                <c:pt idx="1">
                  <c:v>1</c:v>
                </c:pt>
                <c:pt idx="2">
                  <c:v>1</c:v>
                </c:pt>
                <c:pt idx="3">
                  <c:v>1</c:v>
                </c:pt>
              </c:numCache>
            </c:numRef>
          </c:val>
        </c:ser>
        <c:ser>
          <c:idx val="0"/>
          <c:order val="0"/>
          <c:cat>
            <c:strRef>
              <c:f>AllUserQs!$GX$255:$GX$258</c:f>
              <c:strCache>
                <c:ptCount val="4"/>
                <c:pt idx="0">
                  <c:v>Word of mouth</c:v>
                </c:pt>
                <c:pt idx="1">
                  <c:v>Telephone</c:v>
                </c:pt>
                <c:pt idx="2">
                  <c:v>Email, town council</c:v>
                </c:pt>
                <c:pt idx="3">
                  <c:v>Web, ad hoc</c:v>
                </c:pt>
              </c:strCache>
            </c:strRef>
          </c:cat>
          <c:val>
            <c:numRef>
              <c:f>AllUserQs!$GY$255:$GY$258</c:f>
              <c:numCache>
                <c:formatCode>General</c:formatCode>
                <c:ptCount val="4"/>
                <c:pt idx="0">
                  <c:v>1</c:v>
                </c:pt>
                <c:pt idx="1">
                  <c:v>1</c:v>
                </c:pt>
                <c:pt idx="2">
                  <c:v>1</c:v>
                </c:pt>
                <c:pt idx="3">
                  <c:v>1</c:v>
                </c:pt>
              </c:numCache>
            </c:numRef>
          </c:val>
        </c:ser>
        <c:firstSliceAng val="0"/>
      </c:pieChart>
    </c:plotArea>
    <c:legend>
      <c:legendPos val="r"/>
    </c:legend>
    <c:plotVisOnly val="1"/>
  </c:chart>
  <c:printSettings>
    <c:headerFooter/>
    <c:pageMargins b="0.75000000000000078" l="0.70000000000000062" r="0.70000000000000062" t="0.750000000000000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1"/>
          <c:order val="1"/>
          <c:dLbls>
            <c:showVal val="1"/>
            <c:showLeaderLines val="1"/>
          </c:dLbls>
          <c:cat>
            <c:strRef>
              <c:f>AllUserQs!$GX$255:$GX$258</c:f>
              <c:strCache>
                <c:ptCount val="4"/>
                <c:pt idx="0">
                  <c:v>Word of mouth</c:v>
                </c:pt>
                <c:pt idx="1">
                  <c:v>Telephone</c:v>
                </c:pt>
                <c:pt idx="2">
                  <c:v>Email, town council</c:v>
                </c:pt>
                <c:pt idx="3">
                  <c:v>Web, ad hoc</c:v>
                </c:pt>
              </c:strCache>
            </c:strRef>
          </c:cat>
          <c:val>
            <c:numRef>
              <c:f>AllUserQs!$GY$255:$GY$258</c:f>
              <c:numCache>
                <c:formatCode>General</c:formatCode>
                <c:ptCount val="4"/>
                <c:pt idx="0">
                  <c:v>1</c:v>
                </c:pt>
                <c:pt idx="1">
                  <c:v>1</c:v>
                </c:pt>
                <c:pt idx="2">
                  <c:v>1</c:v>
                </c:pt>
                <c:pt idx="3">
                  <c:v>1</c:v>
                </c:pt>
              </c:numCache>
            </c:numRef>
          </c:val>
        </c:ser>
        <c:ser>
          <c:idx val="0"/>
          <c:order val="0"/>
          <c:cat>
            <c:strRef>
              <c:f>AllUserQs!$GX$255:$GX$258</c:f>
              <c:strCache>
                <c:ptCount val="4"/>
                <c:pt idx="0">
                  <c:v>Word of mouth</c:v>
                </c:pt>
                <c:pt idx="1">
                  <c:v>Telephone</c:v>
                </c:pt>
                <c:pt idx="2">
                  <c:v>Email, town council</c:v>
                </c:pt>
                <c:pt idx="3">
                  <c:v>Web, ad hoc</c:v>
                </c:pt>
              </c:strCache>
            </c:strRef>
          </c:cat>
          <c:val>
            <c:numRef>
              <c:f>AllUserQs!$GY$255:$GY$258</c:f>
              <c:numCache>
                <c:formatCode>General</c:formatCode>
                <c:ptCount val="4"/>
                <c:pt idx="0">
                  <c:v>1</c:v>
                </c:pt>
                <c:pt idx="1">
                  <c:v>1</c:v>
                </c:pt>
                <c:pt idx="2">
                  <c:v>1</c:v>
                </c:pt>
                <c:pt idx="3">
                  <c:v>1</c:v>
                </c:pt>
              </c:numCache>
            </c:numRef>
          </c:val>
        </c:ser>
        <c:firstSliceAng val="0"/>
      </c:pieChart>
    </c:plotArea>
    <c:legend>
      <c:legendPos val="r"/>
    </c:legend>
    <c:plotVisOnly val="1"/>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showVal val="1"/>
            <c:showLeaderLines val="1"/>
          </c:dLbls>
          <c:cat>
            <c:strRef>
              <c:f>AllUserQs!$CG$254:$CG$259</c:f>
              <c:strCache>
                <c:ptCount val="6"/>
                <c:pt idx="0">
                  <c:v>Dislike of town</c:v>
                </c:pt>
                <c:pt idx="1">
                  <c:v>Parking uncertainty</c:v>
                </c:pt>
                <c:pt idx="2">
                  <c:v>Personal commitment</c:v>
                </c:pt>
                <c:pt idx="3">
                  <c:v>Poor consumer offer</c:v>
                </c:pt>
                <c:pt idx="4">
                  <c:v>Transport scheduled</c:v>
                </c:pt>
                <c:pt idx="5">
                  <c:v>Work in town</c:v>
                </c:pt>
              </c:strCache>
            </c:strRef>
          </c:cat>
          <c:val>
            <c:numRef>
              <c:f>AllUserQs!$CH$254:$CH$259</c:f>
              <c:numCache>
                <c:formatCode>General</c:formatCode>
                <c:ptCount val="6"/>
                <c:pt idx="0">
                  <c:v>1</c:v>
                </c:pt>
                <c:pt idx="1">
                  <c:v>1</c:v>
                </c:pt>
                <c:pt idx="2">
                  <c:v>19</c:v>
                </c:pt>
                <c:pt idx="3">
                  <c:v>1</c:v>
                </c:pt>
                <c:pt idx="4">
                  <c:v>2</c:v>
                </c:pt>
                <c:pt idx="5">
                  <c:v>7</c:v>
                </c:pt>
              </c:numCache>
            </c:numRef>
          </c:val>
        </c:ser>
        <c:firstSliceAng val="0"/>
      </c:pie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5"/>
          <c:order val="5"/>
          <c:dLbls>
            <c:showPercent val="1"/>
            <c:showLeaderLines val="1"/>
          </c:dLbls>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AllUserQs!$DW$254:$DW$262</c:f>
              <c:numCache>
                <c:formatCode>General</c:formatCode>
                <c:ptCount val="9"/>
                <c:pt idx="0">
                  <c:v>10</c:v>
                </c:pt>
                <c:pt idx="1">
                  <c:v>2</c:v>
                </c:pt>
                <c:pt idx="2">
                  <c:v>13</c:v>
                </c:pt>
                <c:pt idx="3">
                  <c:v>3</c:v>
                </c:pt>
                <c:pt idx="4">
                  <c:v>10</c:v>
                </c:pt>
                <c:pt idx="5">
                  <c:v>15</c:v>
                </c:pt>
                <c:pt idx="6">
                  <c:v>15</c:v>
                </c:pt>
                <c:pt idx="7">
                  <c:v>3</c:v>
                </c:pt>
                <c:pt idx="8">
                  <c:v>9</c:v>
                </c:pt>
              </c:numCache>
            </c:numRef>
          </c:val>
        </c:ser>
        <c:ser>
          <c:idx val="4"/>
          <c:order val="4"/>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AllUserQs!$DV$254:$DV$262</c:f>
            </c:numRef>
          </c:val>
        </c:ser>
        <c:ser>
          <c:idx val="3"/>
          <c:order val="3"/>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AllUserQs!$DU$254:$DU$262</c:f>
            </c:numRef>
          </c:val>
        </c:ser>
        <c:ser>
          <c:idx val="2"/>
          <c:order val="2"/>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AllUserQs!$DT$254:$DT$262</c:f>
            </c:numRef>
          </c:val>
        </c:ser>
        <c:ser>
          <c:idx val="1"/>
          <c:order val="1"/>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AllUserQs!$DS$254:$DS$262</c:f>
            </c:numRef>
          </c:val>
        </c:ser>
        <c:ser>
          <c:idx val="0"/>
          <c:order val="0"/>
          <c:cat>
            <c:strRef>
              <c:f>AllUserQs!$DQ$254:$DQ$262</c:f>
              <c:strCache>
                <c:ptCount val="9"/>
                <c:pt idx="0">
                  <c:v>Ambience poor</c:v>
                </c:pt>
                <c:pt idx="1">
                  <c:v>Consumer offer good</c:v>
                </c:pt>
                <c:pt idx="2">
                  <c:v>Consumer offer poor</c:v>
                </c:pt>
                <c:pt idx="3">
                  <c:v>No youth appeal</c:v>
                </c:pt>
                <c:pt idx="4">
                  <c:v>Poor maintenance</c:v>
                </c:pt>
                <c:pt idx="5">
                  <c:v>Poor parking value</c:v>
                </c:pt>
                <c:pt idx="6">
                  <c:v>Poor pedestrian access</c:v>
                </c:pt>
                <c:pt idx="7">
                  <c:v>Poor public transport</c:v>
                </c:pt>
                <c:pt idx="8">
                  <c:v>Poor traffic management</c:v>
                </c:pt>
              </c:strCache>
            </c:strRef>
          </c:cat>
          <c:val>
            <c:numRef>
              <c:f>AllUserQs!$DR$254:$DR$262</c:f>
            </c:numRef>
          </c:val>
        </c:ser>
        <c:firstSliceAng val="0"/>
      </c:pie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3"/>
          <c:order val="3"/>
          <c:dLbls>
            <c:showPercent val="1"/>
            <c:showLeaderLines val="1"/>
          </c:dLbls>
          <c:cat>
            <c:strRef>
              <c:f>AllUserQs!$DZ$254:$DZ$262</c:f>
              <c:strCache>
                <c:ptCount val="9"/>
                <c:pt idx="0">
                  <c:v>Ambience good</c:v>
                </c:pt>
                <c:pt idx="1">
                  <c:v>Ambience poor</c:v>
                </c:pt>
                <c:pt idx="2">
                  <c:v>Consumer offer good</c:v>
                </c:pt>
                <c:pt idx="3">
                  <c:v>Consumer offer poor</c:v>
                </c:pt>
                <c:pt idx="4">
                  <c:v>Historic scenic town</c:v>
                </c:pt>
                <c:pt idx="5">
                  <c:v>Lacks substance</c:v>
                </c:pt>
                <c:pt idx="6">
                  <c:v>Needs support</c:v>
                </c:pt>
                <c:pt idx="7">
                  <c:v>Good parking</c:v>
                </c:pt>
                <c:pt idx="8">
                  <c:v>Poor parking</c:v>
                </c:pt>
              </c:strCache>
            </c:strRef>
          </c:cat>
          <c:val>
            <c:numRef>
              <c:f>AllUserQs!$ED$254:$ED$262</c:f>
              <c:numCache>
                <c:formatCode>General</c:formatCode>
                <c:ptCount val="9"/>
                <c:pt idx="0">
                  <c:v>25</c:v>
                </c:pt>
                <c:pt idx="1">
                  <c:v>15</c:v>
                </c:pt>
                <c:pt idx="2">
                  <c:v>30</c:v>
                </c:pt>
                <c:pt idx="3">
                  <c:v>36</c:v>
                </c:pt>
                <c:pt idx="4">
                  <c:v>30</c:v>
                </c:pt>
                <c:pt idx="5">
                  <c:v>21</c:v>
                </c:pt>
                <c:pt idx="6">
                  <c:v>4</c:v>
                </c:pt>
                <c:pt idx="7">
                  <c:v>1</c:v>
                </c:pt>
                <c:pt idx="8">
                  <c:v>9</c:v>
                </c:pt>
              </c:numCache>
            </c:numRef>
          </c:val>
        </c:ser>
        <c:ser>
          <c:idx val="2"/>
          <c:order val="2"/>
          <c:cat>
            <c:strRef>
              <c:f>AllUserQs!$DZ$254:$DZ$262</c:f>
              <c:strCache>
                <c:ptCount val="9"/>
                <c:pt idx="0">
                  <c:v>Ambience good</c:v>
                </c:pt>
                <c:pt idx="1">
                  <c:v>Ambience poor</c:v>
                </c:pt>
                <c:pt idx="2">
                  <c:v>Consumer offer good</c:v>
                </c:pt>
                <c:pt idx="3">
                  <c:v>Consumer offer poor</c:v>
                </c:pt>
                <c:pt idx="4">
                  <c:v>Historic scenic town</c:v>
                </c:pt>
                <c:pt idx="5">
                  <c:v>Lacks substance</c:v>
                </c:pt>
                <c:pt idx="6">
                  <c:v>Needs support</c:v>
                </c:pt>
                <c:pt idx="7">
                  <c:v>Good parking</c:v>
                </c:pt>
                <c:pt idx="8">
                  <c:v>Poor parking</c:v>
                </c:pt>
              </c:strCache>
            </c:strRef>
          </c:cat>
          <c:val>
            <c:numRef>
              <c:f>AllUserQs!$EC$254:$EC$262</c:f>
            </c:numRef>
          </c:val>
        </c:ser>
        <c:ser>
          <c:idx val="1"/>
          <c:order val="1"/>
          <c:cat>
            <c:strRef>
              <c:f>AllUserQs!$DZ$254:$DZ$262</c:f>
              <c:strCache>
                <c:ptCount val="9"/>
                <c:pt idx="0">
                  <c:v>Ambience good</c:v>
                </c:pt>
                <c:pt idx="1">
                  <c:v>Ambience poor</c:v>
                </c:pt>
                <c:pt idx="2">
                  <c:v>Consumer offer good</c:v>
                </c:pt>
                <c:pt idx="3">
                  <c:v>Consumer offer poor</c:v>
                </c:pt>
                <c:pt idx="4">
                  <c:v>Historic scenic town</c:v>
                </c:pt>
                <c:pt idx="5">
                  <c:v>Lacks substance</c:v>
                </c:pt>
                <c:pt idx="6">
                  <c:v>Needs support</c:v>
                </c:pt>
                <c:pt idx="7">
                  <c:v>Good parking</c:v>
                </c:pt>
                <c:pt idx="8">
                  <c:v>Poor parking</c:v>
                </c:pt>
              </c:strCache>
            </c:strRef>
          </c:cat>
          <c:val>
            <c:numRef>
              <c:f>AllUserQs!$EB$254:$EB$262</c:f>
            </c:numRef>
          </c:val>
        </c:ser>
        <c:ser>
          <c:idx val="0"/>
          <c:order val="0"/>
          <c:cat>
            <c:strRef>
              <c:f>AllUserQs!$DZ$254:$DZ$262</c:f>
              <c:strCache>
                <c:ptCount val="9"/>
                <c:pt idx="0">
                  <c:v>Ambience good</c:v>
                </c:pt>
                <c:pt idx="1">
                  <c:v>Ambience poor</c:v>
                </c:pt>
                <c:pt idx="2">
                  <c:v>Consumer offer good</c:v>
                </c:pt>
                <c:pt idx="3">
                  <c:v>Consumer offer poor</c:v>
                </c:pt>
                <c:pt idx="4">
                  <c:v>Historic scenic town</c:v>
                </c:pt>
                <c:pt idx="5">
                  <c:v>Lacks substance</c:v>
                </c:pt>
                <c:pt idx="6">
                  <c:v>Needs support</c:v>
                </c:pt>
                <c:pt idx="7">
                  <c:v>Good parking</c:v>
                </c:pt>
                <c:pt idx="8">
                  <c:v>Poor parking</c:v>
                </c:pt>
              </c:strCache>
            </c:strRef>
          </c:cat>
          <c:val>
            <c:numRef>
              <c:f>AllUserQs!$EA$254:$EA$262</c:f>
            </c:numRef>
          </c:val>
        </c:ser>
        <c:firstSliceAng val="0"/>
      </c:pie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4"/>
          <c:order val="4"/>
          <c:dLbls>
            <c:showPercent val="1"/>
            <c:showLeaderLines val="1"/>
          </c:dLbls>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AllUserQs!$EK$254:$EK$261</c:f>
              <c:numCache>
                <c:formatCode>General</c:formatCode>
                <c:ptCount val="8"/>
                <c:pt idx="0">
                  <c:v>21</c:v>
                </c:pt>
                <c:pt idx="1">
                  <c:v>7</c:v>
                </c:pt>
                <c:pt idx="2">
                  <c:v>4</c:v>
                </c:pt>
                <c:pt idx="3">
                  <c:v>19</c:v>
                </c:pt>
                <c:pt idx="4">
                  <c:v>1</c:v>
                </c:pt>
                <c:pt idx="5">
                  <c:v>182</c:v>
                </c:pt>
                <c:pt idx="6">
                  <c:v>49</c:v>
                </c:pt>
                <c:pt idx="7">
                  <c:v>38</c:v>
                </c:pt>
              </c:numCache>
            </c:numRef>
          </c:val>
        </c:ser>
        <c:ser>
          <c:idx val="3"/>
          <c:order val="3"/>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AllUserQs!$EI$254:$EI$261</c:f>
              <c:numCache>
                <c:formatCode>General</c:formatCode>
                <c:ptCount val="8"/>
                <c:pt idx="0">
                  <c:v>0</c:v>
                </c:pt>
                <c:pt idx="1">
                  <c:v>0</c:v>
                </c:pt>
                <c:pt idx="2">
                  <c:v>0</c:v>
                </c:pt>
                <c:pt idx="3">
                  <c:v>0</c:v>
                </c:pt>
                <c:pt idx="4">
                  <c:v>0</c:v>
                </c:pt>
                <c:pt idx="5">
                  <c:v>1</c:v>
                </c:pt>
                <c:pt idx="6">
                  <c:v>0</c:v>
                </c:pt>
                <c:pt idx="7">
                  <c:v>2</c:v>
                </c:pt>
              </c:numCache>
            </c:numRef>
          </c:val>
        </c:ser>
        <c:ser>
          <c:idx val="2"/>
          <c:order val="2"/>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AllUserQs!$EH$254:$EH$261</c:f>
              <c:numCache>
                <c:formatCode>General</c:formatCode>
                <c:ptCount val="8"/>
                <c:pt idx="0">
                  <c:v>0</c:v>
                </c:pt>
                <c:pt idx="1">
                  <c:v>0</c:v>
                </c:pt>
                <c:pt idx="2">
                  <c:v>0</c:v>
                </c:pt>
                <c:pt idx="3">
                  <c:v>0</c:v>
                </c:pt>
                <c:pt idx="4">
                  <c:v>0</c:v>
                </c:pt>
                <c:pt idx="5">
                  <c:v>4</c:v>
                </c:pt>
                <c:pt idx="6">
                  <c:v>0</c:v>
                </c:pt>
                <c:pt idx="7">
                  <c:v>3</c:v>
                </c:pt>
              </c:numCache>
            </c:numRef>
          </c:val>
        </c:ser>
        <c:ser>
          <c:idx val="1"/>
          <c:order val="1"/>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AllUserQs!$EG$254:$EG$261</c:f>
              <c:numCache>
                <c:formatCode>General</c:formatCode>
                <c:ptCount val="8"/>
                <c:pt idx="0">
                  <c:v>1</c:v>
                </c:pt>
                <c:pt idx="1">
                  <c:v>6</c:v>
                </c:pt>
                <c:pt idx="2">
                  <c:v>2</c:v>
                </c:pt>
                <c:pt idx="3">
                  <c:v>3</c:v>
                </c:pt>
                <c:pt idx="4">
                  <c:v>1</c:v>
                </c:pt>
                <c:pt idx="5">
                  <c:v>14</c:v>
                </c:pt>
                <c:pt idx="6">
                  <c:v>3</c:v>
                </c:pt>
                <c:pt idx="7">
                  <c:v>10</c:v>
                </c:pt>
              </c:numCache>
            </c:numRef>
          </c:val>
        </c:ser>
        <c:ser>
          <c:idx val="0"/>
          <c:order val="0"/>
          <c:cat>
            <c:strRef>
              <c:f>AllUserQs!$EE$254:$EE$261</c:f>
              <c:strCache>
                <c:ptCount val="8"/>
                <c:pt idx="0">
                  <c:v>Attractions/events</c:v>
                </c:pt>
                <c:pt idx="1">
                  <c:v>Publicity</c:v>
                </c:pt>
                <c:pt idx="2">
                  <c:v>Attitude</c:v>
                </c:pt>
                <c:pt idx="3">
                  <c:v>Fabric</c:v>
                </c:pt>
                <c:pt idx="4">
                  <c:v>Property costs</c:v>
                </c:pt>
                <c:pt idx="5">
                  <c:v>Consumer offer</c:v>
                </c:pt>
                <c:pt idx="6">
                  <c:v>Parking</c:v>
                </c:pt>
                <c:pt idx="7">
                  <c:v>Traffic/transport</c:v>
                </c:pt>
              </c:strCache>
            </c:strRef>
          </c:cat>
          <c:val>
            <c:numRef>
              <c:f>AllUserQs!$EF$254:$EF$261</c:f>
              <c:numCache>
                <c:formatCode>General</c:formatCode>
                <c:ptCount val="8"/>
                <c:pt idx="0">
                  <c:v>20</c:v>
                </c:pt>
                <c:pt idx="1">
                  <c:v>1</c:v>
                </c:pt>
                <c:pt idx="2">
                  <c:v>2</c:v>
                </c:pt>
                <c:pt idx="3">
                  <c:v>16</c:v>
                </c:pt>
                <c:pt idx="4">
                  <c:v>0</c:v>
                </c:pt>
                <c:pt idx="5">
                  <c:v>72</c:v>
                </c:pt>
                <c:pt idx="6">
                  <c:v>46</c:v>
                </c:pt>
                <c:pt idx="7">
                  <c:v>23</c:v>
                </c:pt>
              </c:numCache>
            </c:numRef>
          </c:val>
        </c:ser>
        <c:firstSliceAng val="0"/>
      </c:pieChart>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3"/>
          <c:order val="3"/>
          <c:dLbls>
            <c:showVal val="1"/>
            <c:showLeaderLines val="1"/>
          </c:dLbls>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AllUserQs!$FC$255:$FC$262</c:f>
              <c:numCache>
                <c:formatCode>General</c:formatCode>
                <c:ptCount val="8"/>
                <c:pt idx="0">
                  <c:v>5</c:v>
                </c:pt>
                <c:pt idx="1">
                  <c:v>1</c:v>
                </c:pt>
                <c:pt idx="2">
                  <c:v>1</c:v>
                </c:pt>
                <c:pt idx="3">
                  <c:v>1</c:v>
                </c:pt>
                <c:pt idx="4">
                  <c:v>1</c:v>
                </c:pt>
                <c:pt idx="5">
                  <c:v>5</c:v>
                </c:pt>
                <c:pt idx="6">
                  <c:v>2</c:v>
                </c:pt>
                <c:pt idx="7">
                  <c:v>1</c:v>
                </c:pt>
              </c:numCache>
            </c:numRef>
          </c:val>
        </c:ser>
        <c:ser>
          <c:idx val="4"/>
          <c:order val="4"/>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AllUserQs!$FB$255:$FB$262</c:f>
            </c:numRef>
          </c:val>
        </c:ser>
        <c:ser>
          <c:idx val="5"/>
          <c:order val="5"/>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AllUserQs!$FA$255:$FA$262</c:f>
            </c:numRef>
          </c:val>
        </c:ser>
        <c:ser>
          <c:idx val="2"/>
          <c:order val="2"/>
          <c:dLbls>
            <c:showVal val="1"/>
            <c:showLeaderLines val="1"/>
          </c:dLbls>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AllUserQs!$FC$255:$FC$262</c:f>
              <c:numCache>
                <c:formatCode>General</c:formatCode>
                <c:ptCount val="8"/>
                <c:pt idx="0">
                  <c:v>5</c:v>
                </c:pt>
                <c:pt idx="1">
                  <c:v>1</c:v>
                </c:pt>
                <c:pt idx="2">
                  <c:v>1</c:v>
                </c:pt>
                <c:pt idx="3">
                  <c:v>1</c:v>
                </c:pt>
                <c:pt idx="4">
                  <c:v>1</c:v>
                </c:pt>
                <c:pt idx="5">
                  <c:v>5</c:v>
                </c:pt>
                <c:pt idx="6">
                  <c:v>2</c:v>
                </c:pt>
                <c:pt idx="7">
                  <c:v>1</c:v>
                </c:pt>
              </c:numCache>
            </c:numRef>
          </c:val>
        </c:ser>
        <c:ser>
          <c:idx val="1"/>
          <c:order val="1"/>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AllUserQs!$FB$255:$FB$262</c:f>
            </c:numRef>
          </c:val>
        </c:ser>
        <c:ser>
          <c:idx val="0"/>
          <c:order val="0"/>
          <c:cat>
            <c:strRef>
              <c:f>AllUserQs!$EZ$255:$EZ$262</c:f>
              <c:strCache>
                <c:ptCount val="8"/>
                <c:pt idx="0">
                  <c:v>Better infrastructure</c:v>
                </c:pt>
                <c:pt idx="1">
                  <c:v>Better retail offer</c:v>
                </c:pt>
                <c:pt idx="2">
                  <c:v>Draw promotions</c:v>
                </c:pt>
                <c:pt idx="3">
                  <c:v>Entertainment (voucher?)</c:v>
                </c:pt>
                <c:pt idx="4">
                  <c:v>Home delivery</c:v>
                </c:pt>
                <c:pt idx="5">
                  <c:v>Loyalty scheme</c:v>
                </c:pt>
                <c:pt idx="6">
                  <c:v>None of options</c:v>
                </c:pt>
                <c:pt idx="7">
                  <c:v>Singles offers</c:v>
                </c:pt>
              </c:strCache>
            </c:strRef>
          </c:cat>
          <c:val>
            <c:numRef>
              <c:f>AllUserQs!$FA$255:$FA$262</c:f>
            </c:numRef>
          </c:val>
        </c:ser>
        <c:firstSliceAng val="0"/>
      </c:pieChart>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11</xdr:col>
      <xdr:colOff>238125</xdr:colOff>
      <xdr:row>260</xdr:row>
      <xdr:rowOff>142875</xdr:rowOff>
    </xdr:from>
    <xdr:to>
      <xdr:col>18</xdr:col>
      <xdr:colOff>542925</xdr:colOff>
      <xdr:row>269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50</xdr:col>
      <xdr:colOff>504825</xdr:colOff>
      <xdr:row>262</xdr:row>
      <xdr:rowOff>152400</xdr:rowOff>
    </xdr:from>
    <xdr:to>
      <xdr:col>57</xdr:col>
      <xdr:colOff>647700</xdr:colOff>
      <xdr:row>280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152400</xdr:colOff>
      <xdr:row>261</xdr:row>
      <xdr:rowOff>133349</xdr:rowOff>
    </xdr:from>
    <xdr:to>
      <xdr:col>65</xdr:col>
      <xdr:colOff>381000</xdr:colOff>
      <xdr:row>282</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80</xdr:col>
      <xdr:colOff>66675</xdr:colOff>
      <xdr:row>263</xdr:row>
      <xdr:rowOff>28575</xdr:rowOff>
    </xdr:from>
    <xdr:to>
      <xdr:col>90</xdr:col>
      <xdr:colOff>219075</xdr:colOff>
      <xdr:row>287</xdr:row>
      <xdr:rowOff>57150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72</xdr:col>
      <xdr:colOff>161924</xdr:colOff>
      <xdr:row>260</xdr:row>
      <xdr:rowOff>104775</xdr:rowOff>
    </xdr:from>
    <xdr:to>
      <xdr:col>82</xdr:col>
      <xdr:colOff>19049</xdr:colOff>
      <xdr:row>282</xdr:row>
      <xdr:rowOff>142875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112</xdr:col>
      <xdr:colOff>57150</xdr:colOff>
      <xdr:row>261</xdr:row>
      <xdr:rowOff>28575</xdr:rowOff>
    </xdr:from>
    <xdr:to>
      <xdr:col>119</xdr:col>
      <xdr:colOff>361950</xdr:colOff>
      <xdr:row>278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118</xdr:col>
      <xdr:colOff>276225</xdr:colOff>
      <xdr:row>263</xdr:row>
      <xdr:rowOff>85725</xdr:rowOff>
    </xdr:from>
    <xdr:to>
      <xdr:col>133</xdr:col>
      <xdr:colOff>581025</xdr:colOff>
      <xdr:row>276</xdr:row>
      <xdr:rowOff>66675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141</xdr:col>
      <xdr:colOff>85725</xdr:colOff>
      <xdr:row>255</xdr:row>
      <xdr:rowOff>38100</xdr:rowOff>
    </xdr:from>
    <xdr:to>
      <xdr:col>150</xdr:col>
      <xdr:colOff>504825</xdr:colOff>
      <xdr:row>273</xdr:row>
      <xdr:rowOff>114300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148</xdr:col>
      <xdr:colOff>238125</xdr:colOff>
      <xdr:row>260</xdr:row>
      <xdr:rowOff>142874</xdr:rowOff>
    </xdr:from>
    <xdr:to>
      <xdr:col>158</xdr:col>
      <xdr:colOff>390525</xdr:colOff>
      <xdr:row>276</xdr:row>
      <xdr:rowOff>76199</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154</xdr:col>
      <xdr:colOff>266700</xdr:colOff>
      <xdr:row>277</xdr:row>
      <xdr:rowOff>85725</xdr:rowOff>
    </xdr:from>
    <xdr:to>
      <xdr:col>166</xdr:col>
      <xdr:colOff>371475</xdr:colOff>
      <xdr:row>291</xdr:row>
      <xdr:rowOff>123825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162</xdr:col>
      <xdr:colOff>76200</xdr:colOff>
      <xdr:row>265</xdr:row>
      <xdr:rowOff>9525</xdr:rowOff>
    </xdr:from>
    <xdr:to>
      <xdr:col>171</xdr:col>
      <xdr:colOff>390525</xdr:colOff>
      <xdr:row>277</xdr:row>
      <xdr:rowOff>66675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168</xdr:col>
      <xdr:colOff>285749</xdr:colOff>
      <xdr:row>278</xdr:row>
      <xdr:rowOff>38100</xdr:rowOff>
    </xdr:from>
    <xdr:to>
      <xdr:col>176</xdr:col>
      <xdr:colOff>95250</xdr:colOff>
      <xdr:row>291</xdr:row>
      <xdr:rowOff>161924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174</xdr:col>
      <xdr:colOff>28575</xdr:colOff>
      <xdr:row>260</xdr:row>
      <xdr:rowOff>142875</xdr:rowOff>
    </xdr:from>
    <xdr:to>
      <xdr:col>182</xdr:col>
      <xdr:colOff>438150</xdr:colOff>
      <xdr:row>274</xdr:row>
      <xdr:rowOff>85725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182</xdr:col>
      <xdr:colOff>485774</xdr:colOff>
      <xdr:row>266</xdr:row>
      <xdr:rowOff>133350</xdr:rowOff>
    </xdr:from>
    <xdr:to>
      <xdr:col>191</xdr:col>
      <xdr:colOff>57149</xdr:colOff>
      <xdr:row>283</xdr:row>
      <xdr:rowOff>85725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206</xdr:col>
      <xdr:colOff>200025</xdr:colOff>
      <xdr:row>260</xdr:row>
      <xdr:rowOff>142875</xdr:rowOff>
    </xdr:from>
    <xdr:to>
      <xdr:col>213</xdr:col>
      <xdr:colOff>504825</xdr:colOff>
      <xdr:row>269</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190500</xdr:colOff>
      <xdr:row>256</xdr:row>
      <xdr:rowOff>123825</xdr:rowOff>
    </xdr:from>
    <xdr:to>
      <xdr:col>9</xdr:col>
      <xdr:colOff>571500</xdr:colOff>
      <xdr:row>269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333375</xdr:colOff>
      <xdr:row>269</xdr:row>
      <xdr:rowOff>0</xdr:rowOff>
    </xdr:from>
    <xdr:to>
      <xdr:col>14</xdr:col>
      <xdr:colOff>28575</xdr:colOff>
      <xdr:row>278</xdr:row>
      <xdr:rowOff>66675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134</xdr:col>
      <xdr:colOff>2857499</xdr:colOff>
      <xdr:row>257</xdr:row>
      <xdr:rowOff>28574</xdr:rowOff>
    </xdr:from>
    <xdr:to>
      <xdr:col>134</xdr:col>
      <xdr:colOff>7848600</xdr:colOff>
      <xdr:row>281</xdr:row>
      <xdr:rowOff>114300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140</xdr:col>
      <xdr:colOff>161925</xdr:colOff>
      <xdr:row>276</xdr:row>
      <xdr:rowOff>142875</xdr:rowOff>
    </xdr:from>
    <xdr:to>
      <xdr:col>147</xdr:col>
      <xdr:colOff>390525</xdr:colOff>
      <xdr:row>293</xdr:row>
      <xdr:rowOff>133350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285749</xdr:colOff>
      <xdr:row>262</xdr:row>
      <xdr:rowOff>0</xdr:rowOff>
    </xdr:from>
    <xdr:to>
      <xdr:col>50</xdr:col>
      <xdr:colOff>95250</xdr:colOff>
      <xdr:row>292</xdr:row>
      <xdr:rowOff>76200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2857499</xdr:colOff>
      <xdr:row>257</xdr:row>
      <xdr:rowOff>28574</xdr:rowOff>
    </xdr:from>
    <xdr:to>
      <xdr:col>0</xdr:col>
      <xdr:colOff>7848600</xdr:colOff>
      <xdr:row>281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xdr:row>
      <xdr:rowOff>0</xdr:rowOff>
    </xdr:from>
    <xdr:to>
      <xdr:col>18</xdr:col>
      <xdr:colOff>419100</xdr:colOff>
      <xdr:row>23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238125</xdr:colOff>
      <xdr:row>260</xdr:row>
      <xdr:rowOff>142874</xdr:rowOff>
    </xdr:from>
    <xdr:to>
      <xdr:col>15</xdr:col>
      <xdr:colOff>390525</xdr:colOff>
      <xdr:row>276</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13</xdr:row>
      <xdr:rowOff>0</xdr:rowOff>
    </xdr:from>
    <xdr:to>
      <xdr:col>24</xdr:col>
      <xdr:colOff>276225</xdr:colOff>
      <xdr:row>28</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5</xdr:row>
      <xdr:rowOff>0</xdr:rowOff>
    </xdr:from>
    <xdr:to>
      <xdr:col>15</xdr:col>
      <xdr:colOff>400050</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5</xdr:row>
      <xdr:rowOff>0</xdr:rowOff>
    </xdr:from>
    <xdr:to>
      <xdr:col>12</xdr:col>
      <xdr:colOff>466725</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4</xdr:row>
      <xdr:rowOff>0</xdr:rowOff>
    </xdr:from>
    <xdr:to>
      <xdr:col>12</xdr:col>
      <xdr:colOff>419101</xdr:colOff>
      <xdr:row>17</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3</xdr:row>
      <xdr:rowOff>161924</xdr:rowOff>
    </xdr:from>
    <xdr:to>
      <xdr:col>13</xdr:col>
      <xdr:colOff>476250</xdr:colOff>
      <xdr:row>23</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485775</xdr:colOff>
      <xdr:row>260</xdr:row>
      <xdr:rowOff>123825</xdr:rowOff>
    </xdr:from>
    <xdr:to>
      <xdr:col>11</xdr:col>
      <xdr:colOff>428625</xdr:colOff>
      <xdr:row>278</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5</xdr:row>
      <xdr:rowOff>0</xdr:rowOff>
    </xdr:from>
    <xdr:to>
      <xdr:col>29</xdr:col>
      <xdr:colOff>180975</xdr:colOff>
      <xdr:row>21</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200025</xdr:colOff>
      <xdr:row>260</xdr:row>
      <xdr:rowOff>142875</xdr:rowOff>
    </xdr:from>
    <xdr:to>
      <xdr:col>11</xdr:col>
      <xdr:colOff>504825</xdr:colOff>
      <xdr:row>269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4</xdr:row>
      <xdr:rowOff>0</xdr:rowOff>
    </xdr:from>
    <xdr:to>
      <xdr:col>28</xdr:col>
      <xdr:colOff>304800</xdr:colOff>
      <xdr:row>12</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4</xdr:row>
      <xdr:rowOff>66675</xdr:rowOff>
    </xdr:from>
    <xdr:to>
      <xdr:col>11</xdr:col>
      <xdr:colOff>419100</xdr:colOff>
      <xdr:row>13</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260</xdr:row>
      <xdr:rowOff>142875</xdr:rowOff>
    </xdr:from>
    <xdr:to>
      <xdr:col>7</xdr:col>
      <xdr:colOff>542925</xdr:colOff>
      <xdr:row>269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371475</xdr:colOff>
      <xdr:row>3</xdr:row>
      <xdr:rowOff>123825</xdr:rowOff>
    </xdr:from>
    <xdr:to>
      <xdr:col>14</xdr:col>
      <xdr:colOff>66675</xdr:colOff>
      <xdr:row>11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533400</xdr:colOff>
      <xdr:row>262</xdr:row>
      <xdr:rowOff>152400</xdr:rowOff>
    </xdr:from>
    <xdr:to>
      <xdr:col>14</xdr:col>
      <xdr:colOff>647700</xdr:colOff>
      <xdr:row>269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95250</xdr:colOff>
      <xdr:row>2</xdr:row>
      <xdr:rowOff>66675</xdr:rowOff>
    </xdr:from>
    <xdr:to>
      <xdr:col>24</xdr:col>
      <xdr:colOff>428625</xdr:colOff>
      <xdr:row>19</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261</xdr:row>
      <xdr:rowOff>133349</xdr:rowOff>
    </xdr:from>
    <xdr:to>
      <xdr:col>5</xdr:col>
      <xdr:colOff>552450</xdr:colOff>
      <xdr:row>274</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4</xdr:row>
      <xdr:rowOff>0</xdr:rowOff>
    </xdr:from>
    <xdr:to>
      <xdr:col>16</xdr:col>
      <xdr:colOff>228600</xdr:colOff>
      <xdr:row>24</xdr:row>
      <xdr:rowOff>123826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504826</xdr:colOff>
      <xdr:row>1</xdr:row>
      <xdr:rowOff>0</xdr:rowOff>
    </xdr:from>
    <xdr:to>
      <xdr:col>17</xdr:col>
      <xdr:colOff>361950</xdr:colOff>
      <xdr:row>24</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25</xdr:row>
      <xdr:rowOff>152400</xdr:rowOff>
    </xdr:from>
    <xdr:to>
      <xdr:col>17</xdr:col>
      <xdr:colOff>371475</xdr:colOff>
      <xdr:row>48</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57150</xdr:colOff>
      <xdr:row>261</xdr:row>
      <xdr:rowOff>28575</xdr:rowOff>
    </xdr:from>
    <xdr:to>
      <xdr:col>33</xdr:col>
      <xdr:colOff>361950</xdr:colOff>
      <xdr:row>269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14</xdr:row>
      <xdr:rowOff>0</xdr:rowOff>
    </xdr:from>
    <xdr:to>
      <xdr:col>51</xdr:col>
      <xdr:colOff>304800</xdr:colOff>
      <xdr:row>30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6</xdr:row>
      <xdr:rowOff>0</xdr:rowOff>
    </xdr:from>
    <xdr:to>
      <xdr:col>15</xdr:col>
      <xdr:colOff>304800</xdr:colOff>
      <xdr:row>20</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HO281"/>
  <sheetViews>
    <sheetView tabSelected="1" topLeftCell="AQ1" workbookViewId="0">
      <selection activeCell="AR284" sqref="AR284"/>
    </sheetView>
  </sheetViews>
  <sheetFormatPr defaultRowHeight="12.75"/>
  <cols>
    <col min="1" max="1" width="8.7109375" customWidth="1"/>
    <col min="2" max="2" width="12.85546875" customWidth="1"/>
    <col min="3" max="3" width="9.140625" customWidth="1"/>
    <col min="4" max="4" width="11.140625" style="87" customWidth="1"/>
    <col min="5" max="5" width="10.85546875" customWidth="1"/>
    <col min="6" max="6" width="13.42578125" customWidth="1"/>
    <col min="7" max="7" width="9.140625" customWidth="1"/>
    <col min="9" max="9" width="9.140625" style="3"/>
    <col min="10" max="10" width="9.140625" style="6"/>
    <col min="11" max="11" width="9.140625" style="4"/>
    <col min="12" max="17" width="9.140625" style="6"/>
    <col min="18" max="18" width="9.140625" style="4"/>
    <col min="19" max="19" width="9.140625" style="3"/>
    <col min="20" max="20" width="9.140625" style="11"/>
    <col min="21" max="21" width="9.140625" style="3"/>
    <col min="22" max="25" width="9.140625" style="6"/>
    <col min="26" max="26" width="9.140625" style="4"/>
    <col min="27" max="27" width="9.140625" style="3"/>
    <col min="28" max="32" width="9.140625" style="6"/>
    <col min="33" max="33" width="9.140625" style="4"/>
    <col min="34" max="36" width="9.140625" style="6"/>
    <col min="37" max="37" width="9.140625" style="3"/>
    <col min="38" max="38" width="9.140625" style="4"/>
    <col min="39" max="39" width="9.140625" style="3"/>
    <col min="40" max="42" width="9.140625" style="6"/>
    <col min="43" max="43" width="9.140625" style="4"/>
    <col min="44" max="55" width="9.140625" style="6"/>
    <col min="56" max="56" width="10.140625" style="6" customWidth="1"/>
    <col min="57" max="57" width="11" style="6" customWidth="1"/>
    <col min="58" max="58" width="11.28515625" style="6" customWidth="1"/>
    <col min="59" max="59" width="9.140625" style="11"/>
    <col min="60" max="60" width="9.140625" style="3"/>
    <col min="61" max="64" width="9.140625" style="6"/>
    <col min="65" max="65" width="9.140625" style="4"/>
    <col min="66" max="66" width="9.140625" style="3"/>
    <col min="67" max="67" width="9.140625" style="6"/>
    <col min="68" max="68" width="9.140625" style="4"/>
    <col min="69" max="73" width="9.140625" style="6"/>
    <col min="74" max="74" width="9.140625" style="4"/>
    <col min="75" max="75" width="9.140625" style="3"/>
    <col min="76" max="80" width="9.140625" style="6"/>
    <col min="81" max="81" width="9.140625" style="3"/>
    <col min="82" max="85" width="9.140625" style="6"/>
    <col min="86" max="86" width="9.140625" style="9"/>
    <col min="87" max="121" width="9.140625" style="6"/>
    <col min="122" max="126" width="3.7109375" style="41" hidden="1" customWidth="1"/>
    <col min="127" max="127" width="9.140625" style="11"/>
    <col min="128" max="128" width="9.140625" style="3"/>
    <col min="129" max="130" width="9.140625" style="6"/>
    <col min="131" max="133" width="3.7109375" style="41" hidden="1" customWidth="1"/>
    <col min="134" max="134" width="10.140625" style="9" customWidth="1"/>
    <col min="135" max="135" width="11" style="3" customWidth="1"/>
    <col min="136" max="138" width="3.85546875" style="41" customWidth="1"/>
    <col min="139" max="139" width="4" style="41" customWidth="1"/>
    <col min="140" max="140" width="10.140625" style="76" customWidth="1"/>
    <col min="141" max="141" width="10.28515625" style="9" customWidth="1"/>
    <col min="142" max="142" width="9.140625" style="3"/>
    <col min="143" max="143" width="9.140625" style="4"/>
    <col min="155" max="155" width="9.85546875" customWidth="1"/>
    <col min="156" max="156" width="10.28515625" customWidth="1"/>
    <col min="157" max="157" width="11.7109375" style="53" hidden="1" customWidth="1"/>
    <col min="158" max="158" width="11.5703125" hidden="1" customWidth="1"/>
    <col min="159" max="159" width="9.42578125" style="10" customWidth="1"/>
    <col min="160" max="160" width="9.140625" style="3"/>
    <col min="161" max="162" width="9.140625" style="6"/>
    <col min="163" max="163" width="9.42578125" style="6" customWidth="1"/>
    <col min="164" max="165" width="3.7109375" style="41" hidden="1" customWidth="1"/>
    <col min="166" max="166" width="11.140625" style="11" customWidth="1"/>
    <col min="167" max="167" width="9.140625" style="3"/>
    <col min="168" max="170" width="9.140625" style="6"/>
    <col min="171" max="171" width="9.140625" style="9"/>
    <col min="172" max="175" width="9.140625" style="6"/>
    <col min="176" max="176" width="9.140625" style="9"/>
    <col min="177" max="177" width="9.140625" style="3"/>
    <col min="178" max="179" width="9.140625" style="6"/>
    <col min="180" max="180" width="10.140625" style="6" customWidth="1"/>
    <col min="181" max="181" width="9.140625" style="11"/>
    <col min="182" max="182" width="9.140625" style="3"/>
    <col min="183" max="183" width="9.140625" style="6"/>
    <col min="184" max="184" width="9.140625" style="4"/>
    <col min="185" max="185" width="9.140625" style="6" customWidth="1"/>
    <col min="186" max="186" width="9.140625" style="9"/>
    <col min="187" max="187" width="9.140625" style="3"/>
    <col min="188" max="201" width="9.140625" style="6"/>
    <col min="202" max="202" width="9.140625" style="4"/>
    <col min="203" max="203" width="9.140625" style="3"/>
    <col min="204" max="205" width="9.140625" style="6"/>
    <col min="206" max="206" width="9.140625" style="3"/>
    <col min="207" max="207" width="9.140625" style="9"/>
    <col min="208" max="222" width="9.140625" style="6"/>
    <col min="223" max="223" width="9.140625" style="4"/>
  </cols>
  <sheetData>
    <row r="1" spans="1:223" s="15" customFormat="1">
      <c r="A1" s="90" t="s">
        <v>1045</v>
      </c>
      <c r="D1" s="84"/>
      <c r="I1" s="14">
        <v>1</v>
      </c>
      <c r="K1" s="16"/>
      <c r="L1" s="15">
        <v>2</v>
      </c>
      <c r="R1" s="16"/>
      <c r="S1" s="14">
        <v>3</v>
      </c>
      <c r="T1" s="19"/>
      <c r="U1" s="14">
        <v>4</v>
      </c>
      <c r="Z1" s="16"/>
      <c r="AA1" s="14">
        <v>5</v>
      </c>
      <c r="AG1" s="16"/>
      <c r="AH1" s="15">
        <v>6</v>
      </c>
      <c r="AK1" s="14">
        <v>7</v>
      </c>
      <c r="AL1" s="16"/>
      <c r="AM1" s="14">
        <v>8</v>
      </c>
      <c r="AQ1" s="16"/>
      <c r="AR1" s="15">
        <v>9</v>
      </c>
      <c r="BG1" s="19"/>
      <c r="BH1" s="14">
        <v>10</v>
      </c>
      <c r="BM1" s="16"/>
      <c r="BN1" s="14">
        <v>11</v>
      </c>
      <c r="BP1" s="16"/>
      <c r="BQ1" s="15">
        <v>12</v>
      </c>
      <c r="BV1" s="16"/>
      <c r="BW1" s="14">
        <v>13</v>
      </c>
      <c r="CC1" s="14">
        <v>14</v>
      </c>
      <c r="CH1" s="18"/>
      <c r="CI1" s="15">
        <v>15</v>
      </c>
      <c r="DR1" s="51"/>
      <c r="DS1" s="51"/>
      <c r="DT1" s="51"/>
      <c r="DU1" s="51"/>
      <c r="DV1" s="51"/>
      <c r="DW1" s="19"/>
      <c r="DX1" s="14">
        <v>16</v>
      </c>
      <c r="EA1" s="51"/>
      <c r="EB1" s="51"/>
      <c r="EC1" s="51"/>
      <c r="ED1" s="18"/>
      <c r="EE1" s="14">
        <v>17</v>
      </c>
      <c r="EF1" s="51"/>
      <c r="EG1" s="51"/>
      <c r="EH1" s="51"/>
      <c r="EI1" s="51"/>
      <c r="EJ1" s="75"/>
      <c r="EK1" s="18"/>
      <c r="EL1" s="14">
        <v>18</v>
      </c>
      <c r="EM1" s="16"/>
      <c r="EN1" s="15">
        <v>19</v>
      </c>
      <c r="FA1" s="51"/>
      <c r="FC1" s="19"/>
      <c r="FD1" s="14">
        <v>19</v>
      </c>
      <c r="FH1" s="51"/>
      <c r="FI1" s="51"/>
      <c r="FJ1" s="19"/>
      <c r="FK1" s="14">
        <v>20</v>
      </c>
      <c r="FO1" s="18"/>
      <c r="FP1" s="15">
        <v>21</v>
      </c>
      <c r="FT1" s="18"/>
      <c r="FU1" s="14">
        <v>22</v>
      </c>
      <c r="FY1" s="19"/>
      <c r="FZ1" s="14">
        <v>24</v>
      </c>
      <c r="GB1" s="16"/>
      <c r="GC1" s="15">
        <v>25</v>
      </c>
      <c r="GD1" s="18"/>
      <c r="GE1" s="14">
        <v>26</v>
      </c>
      <c r="GT1" s="16"/>
      <c r="GU1" s="14">
        <v>27</v>
      </c>
      <c r="GX1" s="14">
        <v>28</v>
      </c>
      <c r="GY1" s="18"/>
      <c r="GZ1" s="15">
        <v>29</v>
      </c>
      <c r="HO1" s="16"/>
    </row>
    <row r="2" spans="1:223" s="6" customFormat="1">
      <c r="A2" s="3" t="s">
        <v>952</v>
      </c>
      <c r="B2" s="6" t="s">
        <v>0</v>
      </c>
      <c r="C2" s="6" t="s">
        <v>1</v>
      </c>
      <c r="D2" s="85" t="s">
        <v>2</v>
      </c>
      <c r="E2" s="6" t="s">
        <v>3</v>
      </c>
      <c r="F2" s="6" t="s">
        <v>4</v>
      </c>
      <c r="H2" s="6" t="s">
        <v>946</v>
      </c>
      <c r="I2" s="3" t="s">
        <v>5</v>
      </c>
      <c r="K2" s="4"/>
      <c r="L2" s="6" t="s">
        <v>6</v>
      </c>
      <c r="R2" s="4"/>
      <c r="S2" s="3" t="s">
        <v>7</v>
      </c>
      <c r="T2" s="11" t="s">
        <v>951</v>
      </c>
      <c r="U2" s="3" t="s">
        <v>8</v>
      </c>
      <c r="Z2" s="4"/>
      <c r="AA2" s="3" t="s">
        <v>9</v>
      </c>
      <c r="AG2" s="4"/>
      <c r="AH2" s="6" t="s">
        <v>10</v>
      </c>
      <c r="AK2" s="3" t="s">
        <v>11</v>
      </c>
      <c r="AL2" s="4"/>
      <c r="AM2" s="3" t="s">
        <v>12</v>
      </c>
      <c r="AQ2" s="4"/>
      <c r="AR2" s="17" t="s">
        <v>13</v>
      </c>
      <c r="BG2" s="11"/>
      <c r="BH2" s="3" t="s">
        <v>14</v>
      </c>
      <c r="BM2" s="4"/>
      <c r="BN2" s="3" t="s">
        <v>15</v>
      </c>
      <c r="BP2" s="4"/>
      <c r="BQ2" s="6" t="s">
        <v>16</v>
      </c>
      <c r="BV2" s="4"/>
      <c r="BW2" s="3" t="s">
        <v>17</v>
      </c>
      <c r="CC2" s="3" t="s">
        <v>18</v>
      </c>
      <c r="CH2" s="9"/>
      <c r="CI2" s="6" t="s">
        <v>19</v>
      </c>
      <c r="DR2" s="41"/>
      <c r="DS2" s="41"/>
      <c r="DT2" s="41"/>
      <c r="DU2" s="41"/>
      <c r="DV2" s="41"/>
      <c r="DW2" s="11"/>
      <c r="DX2" s="3" t="s">
        <v>20</v>
      </c>
      <c r="EA2" s="41"/>
      <c r="EB2" s="41"/>
      <c r="EC2" s="41"/>
      <c r="ED2" s="9"/>
      <c r="EE2" s="3" t="s">
        <v>21</v>
      </c>
      <c r="EF2" s="41"/>
      <c r="EG2" s="41"/>
      <c r="EH2" s="41"/>
      <c r="EI2" s="41"/>
      <c r="EJ2" s="82"/>
      <c r="EK2" s="9"/>
      <c r="EL2" s="3" t="s">
        <v>22</v>
      </c>
      <c r="EM2" s="4"/>
      <c r="EN2" s="6" t="s">
        <v>1124</v>
      </c>
      <c r="FA2" s="41"/>
      <c r="FC2" s="11"/>
      <c r="FD2" s="3" t="s">
        <v>24</v>
      </c>
      <c r="FH2" s="41"/>
      <c r="FI2" s="41"/>
      <c r="FJ2" s="11"/>
      <c r="FK2" s="3" t="s">
        <v>25</v>
      </c>
      <c r="FO2" s="9"/>
      <c r="FP2" s="6" t="s">
        <v>26</v>
      </c>
      <c r="FT2" s="9"/>
      <c r="FU2" s="3" t="s">
        <v>27</v>
      </c>
      <c r="FY2" s="11"/>
      <c r="FZ2" s="72" t="s">
        <v>28</v>
      </c>
      <c r="GB2" s="4"/>
      <c r="GC2" s="6" t="s">
        <v>29</v>
      </c>
      <c r="GD2" s="9"/>
      <c r="GE2" s="3" t="s">
        <v>30</v>
      </c>
      <c r="GT2" s="4"/>
      <c r="GU2" s="3" t="s">
        <v>31</v>
      </c>
      <c r="GX2" s="3" t="s">
        <v>32</v>
      </c>
      <c r="GY2" s="9"/>
      <c r="GZ2" s="6" t="s">
        <v>33</v>
      </c>
      <c r="HO2" s="4"/>
    </row>
    <row r="3" spans="1:223" s="21" customFormat="1">
      <c r="A3" s="20"/>
      <c r="B3" s="21" t="s">
        <v>34</v>
      </c>
      <c r="C3" s="21" t="s">
        <v>34</v>
      </c>
      <c r="D3" s="86" t="s">
        <v>34</v>
      </c>
      <c r="E3" s="21" t="s">
        <v>34</v>
      </c>
      <c r="F3" s="21" t="s">
        <v>34</v>
      </c>
      <c r="G3" s="21" t="s">
        <v>34</v>
      </c>
      <c r="H3" s="21" t="s">
        <v>34</v>
      </c>
      <c r="I3" s="20" t="s">
        <v>35</v>
      </c>
      <c r="J3" s="21" t="s">
        <v>36</v>
      </c>
      <c r="K3" s="17" t="s">
        <v>37</v>
      </c>
      <c r="L3" s="21" t="s">
        <v>38</v>
      </c>
      <c r="M3" s="21" t="s">
        <v>39</v>
      </c>
      <c r="N3" s="21" t="s">
        <v>40</v>
      </c>
      <c r="O3" s="21" t="s">
        <v>41</v>
      </c>
      <c r="P3" s="21" t="s">
        <v>42</v>
      </c>
      <c r="Q3" s="21" t="s">
        <v>43</v>
      </c>
      <c r="R3" s="17" t="s">
        <v>37</v>
      </c>
      <c r="S3" s="20" t="s">
        <v>44</v>
      </c>
      <c r="T3" s="23" t="s">
        <v>947</v>
      </c>
      <c r="U3" s="20" t="s">
        <v>45</v>
      </c>
      <c r="V3" s="21" t="s">
        <v>46</v>
      </c>
      <c r="W3" s="21" t="s">
        <v>47</v>
      </c>
      <c r="X3" s="21" t="s">
        <v>48</v>
      </c>
      <c r="Y3" s="21" t="s">
        <v>49</v>
      </c>
      <c r="Z3" s="17" t="s">
        <v>50</v>
      </c>
      <c r="AA3" s="20" t="s">
        <v>51</v>
      </c>
      <c r="AB3" s="21" t="s">
        <v>52</v>
      </c>
      <c r="AC3" s="21" t="s">
        <v>53</v>
      </c>
      <c r="AD3" s="21" t="s">
        <v>54</v>
      </c>
      <c r="AE3" s="21" t="s">
        <v>55</v>
      </c>
      <c r="AF3" s="21" t="s">
        <v>56</v>
      </c>
      <c r="AG3" s="17" t="s">
        <v>57</v>
      </c>
      <c r="AH3" s="21" t="s">
        <v>59</v>
      </c>
      <c r="AI3" s="21" t="s">
        <v>60</v>
      </c>
      <c r="AJ3" s="21" t="s">
        <v>61</v>
      </c>
      <c r="AK3" s="20" t="s">
        <v>62</v>
      </c>
      <c r="AL3" s="17" t="s">
        <v>63</v>
      </c>
      <c r="AM3" s="20" t="s">
        <v>64</v>
      </c>
      <c r="AN3" s="21" t="s">
        <v>65</v>
      </c>
      <c r="AO3" s="21" t="s">
        <v>66</v>
      </c>
      <c r="AP3" s="21" t="s">
        <v>67</v>
      </c>
      <c r="AQ3" s="17" t="s">
        <v>68</v>
      </c>
      <c r="AR3" s="21" t="s">
        <v>1044</v>
      </c>
      <c r="AS3" s="21" t="s">
        <v>69</v>
      </c>
      <c r="AT3" s="21" t="s">
        <v>70</v>
      </c>
      <c r="AU3" s="21" t="s">
        <v>71</v>
      </c>
      <c r="AV3" s="21" t="s">
        <v>72</v>
      </c>
      <c r="AW3" s="21" t="s">
        <v>73</v>
      </c>
      <c r="AX3" s="21" t="s">
        <v>74</v>
      </c>
      <c r="AY3" s="21" t="s">
        <v>75</v>
      </c>
      <c r="AZ3" s="21" t="s">
        <v>76</v>
      </c>
      <c r="BA3" s="21" t="s">
        <v>77</v>
      </c>
      <c r="BB3" s="21" t="s">
        <v>78</v>
      </c>
      <c r="BC3" s="21" t="s">
        <v>79</v>
      </c>
      <c r="BD3" s="21" t="s">
        <v>80</v>
      </c>
      <c r="BE3" s="21" t="s">
        <v>81</v>
      </c>
      <c r="BF3" s="21" t="s">
        <v>82</v>
      </c>
      <c r="BG3" s="23" t="s">
        <v>947</v>
      </c>
      <c r="BH3" s="20" t="s">
        <v>83</v>
      </c>
      <c r="BI3" s="21" t="s">
        <v>84</v>
      </c>
      <c r="BJ3" s="21" t="s">
        <v>85</v>
      </c>
      <c r="BK3" s="21" t="s">
        <v>86</v>
      </c>
      <c r="BL3" s="21" t="s">
        <v>87</v>
      </c>
      <c r="BM3" s="17" t="s">
        <v>58</v>
      </c>
      <c r="BN3" s="20" t="s">
        <v>88</v>
      </c>
      <c r="BO3" s="21" t="s">
        <v>89</v>
      </c>
      <c r="BP3" s="17" t="s">
        <v>90</v>
      </c>
      <c r="BQ3" s="21" t="s">
        <v>91</v>
      </c>
      <c r="BR3" s="21" t="s">
        <v>92</v>
      </c>
      <c r="BS3" s="21" t="s">
        <v>93</v>
      </c>
      <c r="BT3" s="21" t="s">
        <v>94</v>
      </c>
      <c r="BU3" s="21" t="s">
        <v>95</v>
      </c>
      <c r="BV3" s="17" t="s">
        <v>96</v>
      </c>
      <c r="BW3" s="20" t="s">
        <v>97</v>
      </c>
      <c r="BX3" s="21" t="s">
        <v>98</v>
      </c>
      <c r="BY3" s="21" t="s">
        <v>99</v>
      </c>
      <c r="BZ3" s="21" t="s">
        <v>100</v>
      </c>
      <c r="CA3" s="21" t="s">
        <v>101</v>
      </c>
      <c r="CB3" s="21" t="s">
        <v>58</v>
      </c>
      <c r="CC3" s="20" t="s">
        <v>63</v>
      </c>
      <c r="CD3" s="21" t="s">
        <v>102</v>
      </c>
      <c r="CE3" s="21" t="s">
        <v>103</v>
      </c>
      <c r="CF3" s="21" t="s">
        <v>104</v>
      </c>
      <c r="CG3" s="21" t="s">
        <v>105</v>
      </c>
      <c r="CH3" s="22" t="s">
        <v>947</v>
      </c>
      <c r="CI3" s="21" t="s">
        <v>106</v>
      </c>
      <c r="CJ3" s="21" t="s">
        <v>107</v>
      </c>
      <c r="CK3" s="21" t="s">
        <v>108</v>
      </c>
      <c r="CL3" s="21" t="s">
        <v>109</v>
      </c>
      <c r="CM3" s="21" t="s">
        <v>110</v>
      </c>
      <c r="CN3" s="21" t="s">
        <v>111</v>
      </c>
      <c r="CO3" s="21" t="s">
        <v>112</v>
      </c>
      <c r="CP3" s="21" t="s">
        <v>113</v>
      </c>
      <c r="CQ3" s="21" t="s">
        <v>114</v>
      </c>
      <c r="CR3" s="21" t="s">
        <v>115</v>
      </c>
      <c r="CS3" s="21" t="s">
        <v>116</v>
      </c>
      <c r="CT3" s="21" t="s">
        <v>117</v>
      </c>
      <c r="CU3" s="21" t="s">
        <v>118</v>
      </c>
      <c r="CV3" s="21" t="s">
        <v>119</v>
      </c>
      <c r="CW3" s="21" t="s">
        <v>120</v>
      </c>
      <c r="CX3" s="21" t="s">
        <v>121</v>
      </c>
      <c r="CY3" s="21" t="s">
        <v>122</v>
      </c>
      <c r="CZ3" s="21" t="s">
        <v>123</v>
      </c>
      <c r="DA3" s="21" t="s">
        <v>124</v>
      </c>
      <c r="DB3" s="21" t="s">
        <v>125</v>
      </c>
      <c r="DC3" s="21" t="s">
        <v>126</v>
      </c>
      <c r="DD3" s="21" t="s">
        <v>127</v>
      </c>
      <c r="DE3" s="21" t="s">
        <v>128</v>
      </c>
      <c r="DF3" s="21" t="s">
        <v>129</v>
      </c>
      <c r="DG3" s="21" t="s">
        <v>130</v>
      </c>
      <c r="DH3" s="21" t="s">
        <v>131</v>
      </c>
      <c r="DI3" s="21" t="s">
        <v>132</v>
      </c>
      <c r="DJ3" s="21" t="s">
        <v>133</v>
      </c>
      <c r="DK3" s="21" t="s">
        <v>134</v>
      </c>
      <c r="DL3" s="21" t="s">
        <v>135</v>
      </c>
      <c r="DM3" s="21" t="s">
        <v>136</v>
      </c>
      <c r="DN3" s="21" t="s">
        <v>137</v>
      </c>
      <c r="DO3" s="21" t="s">
        <v>138</v>
      </c>
      <c r="DP3" s="21" t="s">
        <v>139</v>
      </c>
      <c r="DQ3" s="21" t="s">
        <v>140</v>
      </c>
      <c r="DR3" s="52" t="s">
        <v>988</v>
      </c>
      <c r="DS3" s="52"/>
      <c r="DT3" s="52"/>
      <c r="DU3" s="52"/>
      <c r="DV3" s="52"/>
      <c r="DW3" s="23"/>
      <c r="DX3" s="20" t="s">
        <v>62</v>
      </c>
      <c r="DY3" s="21" t="s">
        <v>63</v>
      </c>
      <c r="DZ3" s="21" t="s">
        <v>141</v>
      </c>
      <c r="EA3" s="52"/>
      <c r="EB3" s="52"/>
      <c r="EC3" s="52"/>
      <c r="ED3" s="22" t="s">
        <v>988</v>
      </c>
      <c r="EE3" s="20" t="s">
        <v>44</v>
      </c>
      <c r="EF3" s="52"/>
      <c r="EG3" s="52"/>
      <c r="EH3" s="52"/>
      <c r="EI3" s="52"/>
      <c r="EJ3" s="83" t="s">
        <v>1148</v>
      </c>
      <c r="EK3" s="22" t="s">
        <v>988</v>
      </c>
      <c r="EL3" s="20" t="s">
        <v>62</v>
      </c>
      <c r="EM3" s="17" t="s">
        <v>63</v>
      </c>
      <c r="EN3" s="21" t="s">
        <v>142</v>
      </c>
      <c r="EO3" s="21" t="s">
        <v>143</v>
      </c>
      <c r="EP3" s="21" t="s">
        <v>144</v>
      </c>
      <c r="EQ3" s="21" t="s">
        <v>145</v>
      </c>
      <c r="ER3" s="21" t="s">
        <v>146</v>
      </c>
      <c r="ES3" s="21" t="s">
        <v>147</v>
      </c>
      <c r="ET3" s="21" t="s">
        <v>148</v>
      </c>
      <c r="EU3" s="21" t="s">
        <v>149</v>
      </c>
      <c r="EV3" s="21" t="s">
        <v>150</v>
      </c>
      <c r="EW3" s="21" t="s">
        <v>151</v>
      </c>
      <c r="EX3" s="21" t="s">
        <v>152</v>
      </c>
      <c r="EY3" s="21" t="s">
        <v>153</v>
      </c>
      <c r="EZ3" s="21" t="s">
        <v>154</v>
      </c>
      <c r="FA3" s="52"/>
      <c r="FC3" s="23" t="s">
        <v>988</v>
      </c>
      <c r="FD3" s="20" t="s">
        <v>155</v>
      </c>
      <c r="FE3" s="21" t="s">
        <v>62</v>
      </c>
      <c r="FF3" s="21" t="s">
        <v>63</v>
      </c>
      <c r="FG3" s="21" t="s">
        <v>156</v>
      </c>
      <c r="FH3" s="52"/>
      <c r="FI3" s="52"/>
      <c r="FJ3" s="23" t="s">
        <v>988</v>
      </c>
      <c r="FK3" s="20" t="s">
        <v>155</v>
      </c>
      <c r="FL3" s="21" t="s">
        <v>62</v>
      </c>
      <c r="FM3" s="21" t="s">
        <v>63</v>
      </c>
      <c r="FN3" s="21" t="s">
        <v>156</v>
      </c>
      <c r="FO3" s="22" t="s">
        <v>988</v>
      </c>
      <c r="FP3" s="21" t="s">
        <v>155</v>
      </c>
      <c r="FQ3" s="21" t="s">
        <v>62</v>
      </c>
      <c r="FR3" s="21" t="s">
        <v>63</v>
      </c>
      <c r="FS3" s="21" t="s">
        <v>156</v>
      </c>
      <c r="FT3" s="22" t="s">
        <v>988</v>
      </c>
      <c r="FU3" s="20" t="s">
        <v>155</v>
      </c>
      <c r="FV3" s="21" t="s">
        <v>62</v>
      </c>
      <c r="FW3" s="21" t="s">
        <v>63</v>
      </c>
      <c r="FX3" s="21" t="s">
        <v>156</v>
      </c>
      <c r="FY3" s="23" t="s">
        <v>988</v>
      </c>
      <c r="FZ3" s="20" t="s">
        <v>157</v>
      </c>
      <c r="GA3" s="21" t="s">
        <v>62</v>
      </c>
      <c r="GB3" s="17" t="s">
        <v>63</v>
      </c>
      <c r="GC3" s="21" t="s">
        <v>44</v>
      </c>
      <c r="GD3" s="22" t="s">
        <v>988</v>
      </c>
      <c r="GE3" s="20" t="s">
        <v>158</v>
      </c>
      <c r="GF3" s="21" t="s">
        <v>159</v>
      </c>
      <c r="GG3" s="21" t="s">
        <v>160</v>
      </c>
      <c r="GH3" s="21" t="s">
        <v>161</v>
      </c>
      <c r="GI3" s="21" t="s">
        <v>162</v>
      </c>
      <c r="GJ3" s="21" t="s">
        <v>163</v>
      </c>
      <c r="GK3" s="21" t="s">
        <v>164</v>
      </c>
      <c r="GL3" s="21" t="s">
        <v>165</v>
      </c>
      <c r="GM3" s="21" t="s">
        <v>166</v>
      </c>
      <c r="GN3" s="21" t="s">
        <v>167</v>
      </c>
      <c r="GO3" s="21" t="s">
        <v>168</v>
      </c>
      <c r="GP3" s="21" t="s">
        <v>169</v>
      </c>
      <c r="GQ3" s="21" t="s">
        <v>170</v>
      </c>
      <c r="GR3" s="21" t="s">
        <v>171</v>
      </c>
      <c r="GS3" s="21" t="s">
        <v>172</v>
      </c>
      <c r="GT3" s="17" t="s">
        <v>173</v>
      </c>
      <c r="GU3" s="20" t="s">
        <v>157</v>
      </c>
      <c r="GV3" s="21" t="s">
        <v>62</v>
      </c>
      <c r="GW3" s="21" t="s">
        <v>63</v>
      </c>
      <c r="GX3" s="20" t="s">
        <v>44</v>
      </c>
      <c r="GY3" s="22" t="s">
        <v>988</v>
      </c>
      <c r="GZ3" s="21" t="s">
        <v>158</v>
      </c>
      <c r="HA3" s="21" t="s">
        <v>159</v>
      </c>
      <c r="HB3" s="21" t="s">
        <v>160</v>
      </c>
      <c r="HC3" s="21" t="s">
        <v>161</v>
      </c>
      <c r="HD3" s="21" t="s">
        <v>162</v>
      </c>
      <c r="HE3" s="21" t="s">
        <v>163</v>
      </c>
      <c r="HF3" s="21" t="s">
        <v>164</v>
      </c>
      <c r="HG3" s="21" t="s">
        <v>165</v>
      </c>
      <c r="HH3" s="21" t="s">
        <v>166</v>
      </c>
      <c r="HI3" s="21" t="s">
        <v>167</v>
      </c>
      <c r="HJ3" s="21" t="s">
        <v>168</v>
      </c>
      <c r="HK3" s="21" t="s">
        <v>169</v>
      </c>
      <c r="HL3" s="21" t="s">
        <v>170</v>
      </c>
      <c r="HM3" s="21" t="s">
        <v>171</v>
      </c>
      <c r="HN3" s="21" t="s">
        <v>172</v>
      </c>
      <c r="HO3" s="17" t="s">
        <v>173</v>
      </c>
    </row>
    <row r="4" spans="1:223">
      <c r="A4">
        <v>1</v>
      </c>
      <c r="B4">
        <v>3567853534</v>
      </c>
      <c r="C4">
        <v>56353112</v>
      </c>
      <c r="D4" s="87">
        <v>41949.684699074074</v>
      </c>
      <c r="E4" s="1">
        <v>41949.685868055552</v>
      </c>
      <c r="F4" t="s">
        <v>174</v>
      </c>
      <c r="H4" t="s">
        <v>945</v>
      </c>
      <c r="J4" s="6" t="s">
        <v>36</v>
      </c>
      <c r="P4" s="6" t="s">
        <v>42</v>
      </c>
      <c r="S4" s="3" t="s">
        <v>175</v>
      </c>
      <c r="T4" s="11" t="s">
        <v>948</v>
      </c>
      <c r="Z4" s="4" t="s">
        <v>50</v>
      </c>
      <c r="AD4" s="6" t="s">
        <v>54</v>
      </c>
      <c r="AI4" s="6" t="s">
        <v>60</v>
      </c>
      <c r="BD4" s="6" t="s">
        <v>80</v>
      </c>
      <c r="BF4" s="6" t="s">
        <v>176</v>
      </c>
      <c r="BG4" s="10" t="s">
        <v>953</v>
      </c>
      <c r="BL4" s="6" t="s">
        <v>87</v>
      </c>
      <c r="BO4" s="6" t="s">
        <v>89</v>
      </c>
      <c r="BT4" s="6" t="s">
        <v>94</v>
      </c>
      <c r="BY4" s="6" t="s">
        <v>99</v>
      </c>
      <c r="CC4" s="3" t="s">
        <v>63</v>
      </c>
      <c r="CI4" s="6" t="s">
        <v>177</v>
      </c>
      <c r="CM4" s="6" t="s">
        <v>177</v>
      </c>
      <c r="CO4" s="6" t="s">
        <v>177</v>
      </c>
      <c r="DE4" s="6" t="s">
        <v>177</v>
      </c>
      <c r="DI4" s="6" t="s">
        <v>177</v>
      </c>
      <c r="DO4" s="6" t="s">
        <v>177</v>
      </c>
      <c r="DX4" s="3" t="s">
        <v>62</v>
      </c>
      <c r="EF4" s="42"/>
      <c r="EG4" s="42"/>
      <c r="EH4" s="42"/>
      <c r="EK4" s="9" t="s">
        <v>990</v>
      </c>
      <c r="EM4" s="4" t="s">
        <v>63</v>
      </c>
      <c r="FF4" s="6" t="s">
        <v>63</v>
      </c>
      <c r="FI4" s="42"/>
      <c r="FM4" s="6" t="s">
        <v>63</v>
      </c>
      <c r="FR4" s="6" t="s">
        <v>63</v>
      </c>
      <c r="FW4" s="6" t="s">
        <v>63</v>
      </c>
      <c r="GB4" s="4" t="s">
        <v>63</v>
      </c>
      <c r="GW4" s="6" t="s">
        <v>63</v>
      </c>
    </row>
    <row r="5" spans="1:223" hidden="1">
      <c r="A5">
        <v>2</v>
      </c>
      <c r="B5">
        <v>3567846949</v>
      </c>
      <c r="C5">
        <v>56353112</v>
      </c>
      <c r="D5" s="87">
        <v>41949.683113425926</v>
      </c>
      <c r="E5" s="1">
        <v>41949.684618055559</v>
      </c>
      <c r="F5" t="s">
        <v>174</v>
      </c>
      <c r="H5" t="s">
        <v>945</v>
      </c>
      <c r="J5" s="6" t="s">
        <v>36</v>
      </c>
      <c r="P5" s="6" t="s">
        <v>42</v>
      </c>
      <c r="S5" s="3" t="s">
        <v>178</v>
      </c>
      <c r="T5" s="11" t="s">
        <v>948</v>
      </c>
      <c r="Z5" s="4" t="s">
        <v>50</v>
      </c>
      <c r="AD5" s="6" t="s">
        <v>54</v>
      </c>
      <c r="AJ5" s="6" t="s">
        <v>61</v>
      </c>
      <c r="AN5" s="6" t="s">
        <v>65</v>
      </c>
      <c r="BD5" s="6" t="s">
        <v>80</v>
      </c>
      <c r="BF5" s="6" t="s">
        <v>179</v>
      </c>
      <c r="BG5" s="11" t="s">
        <v>179</v>
      </c>
      <c r="BL5" s="6" t="s">
        <v>87</v>
      </c>
      <c r="BO5" s="6" t="s">
        <v>89</v>
      </c>
      <c r="BT5" s="6" t="s">
        <v>94</v>
      </c>
      <c r="BX5" s="6" t="s">
        <v>98</v>
      </c>
      <c r="CG5" s="6" t="s">
        <v>180</v>
      </c>
      <c r="CH5" s="9" t="s">
        <v>977</v>
      </c>
      <c r="CI5" s="6" t="s">
        <v>177</v>
      </c>
      <c r="CK5" s="6" t="s">
        <v>177</v>
      </c>
      <c r="DE5" s="6" t="s">
        <v>177</v>
      </c>
      <c r="DI5" s="6" t="s">
        <v>177</v>
      </c>
      <c r="DK5" s="6" t="s">
        <v>177</v>
      </c>
      <c r="DO5" s="6" t="s">
        <v>177</v>
      </c>
      <c r="DX5" s="3" t="s">
        <v>62</v>
      </c>
      <c r="EE5" s="3" t="s">
        <v>181</v>
      </c>
      <c r="EF5" s="42" t="s">
        <v>1108</v>
      </c>
      <c r="EG5" s="42"/>
      <c r="EH5" s="42"/>
      <c r="EK5" s="9" t="s">
        <v>1085</v>
      </c>
      <c r="EM5" s="4" t="s">
        <v>63</v>
      </c>
      <c r="FF5" s="6" t="s">
        <v>63</v>
      </c>
      <c r="FI5" s="42"/>
      <c r="FM5" s="6" t="s">
        <v>63</v>
      </c>
      <c r="FR5" s="6" t="s">
        <v>63</v>
      </c>
      <c r="FW5" s="6" t="s">
        <v>63</v>
      </c>
      <c r="GA5" s="6" t="s">
        <v>62</v>
      </c>
      <c r="GE5" s="3">
        <v>1</v>
      </c>
      <c r="GK5" s="6">
        <v>3</v>
      </c>
      <c r="GP5" s="6">
        <v>4</v>
      </c>
      <c r="GR5" s="6">
        <v>2</v>
      </c>
      <c r="GW5" s="6" t="s">
        <v>63</v>
      </c>
    </row>
    <row r="6" spans="1:223" hidden="1">
      <c r="A6">
        <v>3</v>
      </c>
      <c r="B6">
        <v>3567839885</v>
      </c>
      <c r="C6">
        <v>56353112</v>
      </c>
      <c r="D6" s="87">
        <v>41949.681435185186</v>
      </c>
      <c r="E6" s="1">
        <v>41949.683055555557</v>
      </c>
      <c r="F6" t="s">
        <v>174</v>
      </c>
      <c r="H6" t="s">
        <v>945</v>
      </c>
      <c r="J6" s="6" t="s">
        <v>36</v>
      </c>
      <c r="Q6" s="6" t="s">
        <v>43</v>
      </c>
      <c r="S6" s="3" t="s">
        <v>182</v>
      </c>
      <c r="T6" s="11" t="s">
        <v>949</v>
      </c>
      <c r="U6" s="3" t="s">
        <v>45</v>
      </c>
      <c r="AD6" s="6" t="s">
        <v>54</v>
      </c>
      <c r="AH6" s="6" t="s">
        <v>59</v>
      </c>
      <c r="AK6" s="3" t="s">
        <v>62</v>
      </c>
      <c r="AZ6" s="6" t="s">
        <v>76</v>
      </c>
      <c r="BH6" s="3" t="s">
        <v>83</v>
      </c>
      <c r="BM6" s="4" t="s">
        <v>183</v>
      </c>
      <c r="BO6" s="6" t="s">
        <v>89</v>
      </c>
      <c r="BQ6" s="6" t="s">
        <v>91</v>
      </c>
      <c r="BW6" s="3" t="s">
        <v>97</v>
      </c>
      <c r="CE6" s="6" t="s">
        <v>103</v>
      </c>
      <c r="CI6" s="6" t="s">
        <v>177</v>
      </c>
      <c r="CK6" s="6" t="s">
        <v>177</v>
      </c>
      <c r="CN6" s="6" t="s">
        <v>184</v>
      </c>
      <c r="CO6" s="6" t="s">
        <v>177</v>
      </c>
      <c r="CQ6" s="6" t="s">
        <v>177</v>
      </c>
      <c r="CS6" s="6" t="s">
        <v>177</v>
      </c>
      <c r="CW6" s="6" t="s">
        <v>177</v>
      </c>
      <c r="DC6" s="6" t="s">
        <v>177</v>
      </c>
      <c r="DE6" s="6" t="s">
        <v>177</v>
      </c>
      <c r="DG6" s="6" t="s">
        <v>177</v>
      </c>
      <c r="DI6" s="6" t="s">
        <v>177</v>
      </c>
      <c r="DM6" s="6" t="s">
        <v>177</v>
      </c>
      <c r="DX6" s="3" t="s">
        <v>62</v>
      </c>
      <c r="EE6" s="3" t="s">
        <v>185</v>
      </c>
      <c r="EF6" s="42" t="s">
        <v>1108</v>
      </c>
      <c r="EG6" s="42"/>
      <c r="EH6" s="42"/>
      <c r="EK6" s="9" t="s">
        <v>1085</v>
      </c>
      <c r="EM6" s="4" t="s">
        <v>63</v>
      </c>
      <c r="FF6" s="6" t="s">
        <v>63</v>
      </c>
      <c r="FI6" s="42"/>
      <c r="FM6" s="6" t="s">
        <v>63</v>
      </c>
      <c r="FR6" s="6" t="s">
        <v>63</v>
      </c>
      <c r="FW6" s="6" t="s">
        <v>63</v>
      </c>
      <c r="GB6" s="4" t="s">
        <v>63</v>
      </c>
      <c r="GW6" s="6" t="s">
        <v>63</v>
      </c>
    </row>
    <row r="7" spans="1:223" hidden="1">
      <c r="A7">
        <v>4</v>
      </c>
      <c r="B7">
        <v>3567828301</v>
      </c>
      <c r="C7">
        <v>56353112</v>
      </c>
      <c r="D7" s="87">
        <v>41949.678715277776</v>
      </c>
      <c r="E7" s="1">
        <v>41949.68136574074</v>
      </c>
      <c r="F7" t="s">
        <v>174</v>
      </c>
      <c r="H7" t="s">
        <v>945</v>
      </c>
      <c r="I7" s="3" t="s">
        <v>35</v>
      </c>
      <c r="Q7" s="6" t="s">
        <v>43</v>
      </c>
      <c r="S7" s="3" t="s">
        <v>186</v>
      </c>
      <c r="T7" s="11" t="s">
        <v>949</v>
      </c>
      <c r="V7" s="6" t="s">
        <v>46</v>
      </c>
      <c r="AA7" s="3" t="s">
        <v>51</v>
      </c>
      <c r="BK7" s="6" t="s">
        <v>86</v>
      </c>
      <c r="BN7" s="3" t="s">
        <v>88</v>
      </c>
      <c r="BU7" s="6" t="s">
        <v>95</v>
      </c>
      <c r="BW7" s="3" t="s">
        <v>97</v>
      </c>
      <c r="CC7" s="3" t="s">
        <v>63</v>
      </c>
      <c r="CI7" s="6" t="s">
        <v>177</v>
      </c>
      <c r="CK7" s="6" t="s">
        <v>177</v>
      </c>
      <c r="CM7" s="6" t="s">
        <v>177</v>
      </c>
      <c r="CO7" s="6" t="s">
        <v>177</v>
      </c>
      <c r="CQ7" s="6" t="s">
        <v>177</v>
      </c>
      <c r="CS7" s="6" t="s">
        <v>177</v>
      </c>
      <c r="CW7" s="6" t="s">
        <v>177</v>
      </c>
      <c r="CZ7" s="6" t="s">
        <v>184</v>
      </c>
      <c r="DA7" s="6" t="s">
        <v>177</v>
      </c>
      <c r="DD7" s="6" t="s">
        <v>184</v>
      </c>
      <c r="DE7" s="6" t="s">
        <v>177</v>
      </c>
      <c r="DG7" s="6" t="s">
        <v>177</v>
      </c>
      <c r="DI7" s="6" t="s">
        <v>177</v>
      </c>
      <c r="DL7" s="6" t="s">
        <v>184</v>
      </c>
      <c r="DN7" s="6" t="s">
        <v>184</v>
      </c>
      <c r="DQ7" s="6" t="s">
        <v>187</v>
      </c>
      <c r="DR7" s="53" t="s">
        <v>1061</v>
      </c>
      <c r="DX7" s="3" t="s">
        <v>62</v>
      </c>
      <c r="EE7" s="71" t="s">
        <v>188</v>
      </c>
      <c r="EF7" s="42" t="s">
        <v>1110</v>
      </c>
      <c r="EG7" s="42" t="s">
        <v>1107</v>
      </c>
      <c r="EH7" s="42"/>
      <c r="EJ7" s="59" t="s">
        <v>242</v>
      </c>
      <c r="EK7" s="9" t="s">
        <v>1086</v>
      </c>
      <c r="EL7" s="3" t="s">
        <v>62</v>
      </c>
      <c r="EN7" t="s">
        <v>142</v>
      </c>
      <c r="FE7" s="6" t="s">
        <v>62</v>
      </c>
      <c r="FI7" s="42"/>
      <c r="FM7" s="6" t="s">
        <v>63</v>
      </c>
      <c r="FQ7" s="6" t="s">
        <v>62</v>
      </c>
      <c r="FW7" s="6" t="s">
        <v>63</v>
      </c>
      <c r="GA7" s="6" t="s">
        <v>62</v>
      </c>
      <c r="GF7" s="6">
        <v>2</v>
      </c>
      <c r="GK7" s="6">
        <v>3</v>
      </c>
      <c r="GP7" s="6">
        <v>4</v>
      </c>
      <c r="GQ7" s="6">
        <v>1</v>
      </c>
      <c r="GV7" s="6" t="s">
        <v>62</v>
      </c>
      <c r="HA7" s="6">
        <v>2</v>
      </c>
      <c r="HF7" s="6">
        <v>3</v>
      </c>
      <c r="HK7" s="6">
        <v>4</v>
      </c>
      <c r="HL7" s="6">
        <v>1</v>
      </c>
    </row>
    <row r="8" spans="1:223" hidden="1">
      <c r="A8">
        <v>5</v>
      </c>
      <c r="B8">
        <v>3567818091</v>
      </c>
      <c r="C8">
        <v>56353112</v>
      </c>
      <c r="D8" s="87">
        <v>41949.676354166666</v>
      </c>
      <c r="E8" s="1">
        <v>41949.678657407407</v>
      </c>
      <c r="F8" t="s">
        <v>174</v>
      </c>
      <c r="H8" t="s">
        <v>945</v>
      </c>
      <c r="J8" s="6" t="s">
        <v>36</v>
      </c>
      <c r="P8" s="6" t="s">
        <v>42</v>
      </c>
      <c r="S8" s="3" t="s">
        <v>186</v>
      </c>
      <c r="T8" s="11" t="s">
        <v>949</v>
      </c>
      <c r="U8" s="3" t="s">
        <v>45</v>
      </c>
      <c r="AA8" s="3" t="s">
        <v>51</v>
      </c>
      <c r="BL8" s="6" t="s">
        <v>87</v>
      </c>
      <c r="BN8" s="3" t="s">
        <v>88</v>
      </c>
      <c r="BQ8" s="6" t="s">
        <v>91</v>
      </c>
      <c r="BX8" s="6" t="s">
        <v>98</v>
      </c>
      <c r="CC8" s="3" t="s">
        <v>63</v>
      </c>
      <c r="CI8" s="6" t="s">
        <v>177</v>
      </c>
      <c r="CK8" s="6" t="s">
        <v>177</v>
      </c>
      <c r="CO8" s="6" t="s">
        <v>177</v>
      </c>
      <c r="CQ8" s="6" t="s">
        <v>177</v>
      </c>
      <c r="CT8" s="6" t="s">
        <v>184</v>
      </c>
      <c r="CW8" s="6" t="s">
        <v>177</v>
      </c>
      <c r="DA8" s="6" t="s">
        <v>177</v>
      </c>
      <c r="DD8" s="6" t="s">
        <v>184</v>
      </c>
      <c r="DG8" s="6" t="s">
        <v>177</v>
      </c>
      <c r="DI8" s="6" t="s">
        <v>177</v>
      </c>
      <c r="DL8" s="6" t="s">
        <v>184</v>
      </c>
      <c r="DM8" s="6" t="s">
        <v>177</v>
      </c>
      <c r="DX8" s="3" t="s">
        <v>62</v>
      </c>
      <c r="EE8" s="71" t="s">
        <v>189</v>
      </c>
      <c r="EF8" s="42" t="s">
        <v>1110</v>
      </c>
      <c r="EG8" s="42" t="s">
        <v>1107</v>
      </c>
      <c r="EH8" s="42"/>
      <c r="EJ8" s="64" t="s">
        <v>1143</v>
      </c>
      <c r="EK8" s="9" t="s">
        <v>1086</v>
      </c>
      <c r="EL8" s="3" t="s">
        <v>62</v>
      </c>
      <c r="ER8" t="s">
        <v>146</v>
      </c>
      <c r="FE8" s="6" t="s">
        <v>62</v>
      </c>
      <c r="FI8" s="42"/>
      <c r="FL8" s="6" t="s">
        <v>62</v>
      </c>
      <c r="FR8" s="6" t="s">
        <v>63</v>
      </c>
      <c r="FW8" s="6" t="s">
        <v>63</v>
      </c>
      <c r="FZ8" s="3" t="s">
        <v>157</v>
      </c>
      <c r="GC8" s="6" t="s">
        <v>190</v>
      </c>
      <c r="GD8" s="10" t="s">
        <v>1012</v>
      </c>
      <c r="GE8" s="3">
        <v>1</v>
      </c>
      <c r="GK8" s="6">
        <v>3</v>
      </c>
      <c r="GP8" s="6">
        <v>4</v>
      </c>
      <c r="GR8" s="6">
        <v>2</v>
      </c>
      <c r="GV8" s="6" t="s">
        <v>62</v>
      </c>
      <c r="GZ8" s="6">
        <v>1</v>
      </c>
      <c r="HF8" s="6">
        <v>3</v>
      </c>
      <c r="HK8" s="6">
        <v>4</v>
      </c>
      <c r="HM8" s="6">
        <v>2</v>
      </c>
    </row>
    <row r="9" spans="1:223" hidden="1">
      <c r="A9">
        <v>6</v>
      </c>
      <c r="B9">
        <v>3567808315</v>
      </c>
      <c r="C9">
        <v>56353112</v>
      </c>
      <c r="D9" s="87">
        <v>41949.673842592594</v>
      </c>
      <c r="E9" s="1">
        <v>41949.67628472222</v>
      </c>
      <c r="F9" t="s">
        <v>174</v>
      </c>
      <c r="H9" t="s">
        <v>945</v>
      </c>
      <c r="I9" s="3" t="s">
        <v>35</v>
      </c>
      <c r="O9" s="6" t="s">
        <v>41</v>
      </c>
      <c r="S9" s="3" t="s">
        <v>186</v>
      </c>
      <c r="T9" s="11" t="s">
        <v>949</v>
      </c>
      <c r="U9" s="3" t="s">
        <v>45</v>
      </c>
      <c r="AE9" s="6" t="s">
        <v>55</v>
      </c>
      <c r="BH9" s="3" t="s">
        <v>83</v>
      </c>
      <c r="BO9" s="6" t="s">
        <v>89</v>
      </c>
      <c r="BS9" s="6" t="s">
        <v>93</v>
      </c>
      <c r="CA9" s="6" t="s">
        <v>101</v>
      </c>
      <c r="CC9" s="3" t="s">
        <v>63</v>
      </c>
      <c r="CJ9" s="6" t="s">
        <v>184</v>
      </c>
      <c r="CL9" s="6" t="s">
        <v>184</v>
      </c>
      <c r="CN9" s="6" t="s">
        <v>184</v>
      </c>
      <c r="CO9" s="6" t="s">
        <v>177</v>
      </c>
      <c r="CQ9" s="6" t="s">
        <v>177</v>
      </c>
      <c r="CS9" s="6" t="s">
        <v>177</v>
      </c>
      <c r="CV9" s="6" t="s">
        <v>184</v>
      </c>
      <c r="CX9" s="6" t="s">
        <v>184</v>
      </c>
      <c r="DB9" s="6" t="s">
        <v>184</v>
      </c>
      <c r="DD9" s="6" t="s">
        <v>184</v>
      </c>
      <c r="DE9" s="6" t="s">
        <v>177</v>
      </c>
      <c r="DG9" s="6" t="s">
        <v>177</v>
      </c>
      <c r="DJ9" s="6" t="s">
        <v>184</v>
      </c>
      <c r="DL9" s="6" t="s">
        <v>184</v>
      </c>
      <c r="DM9" s="6" t="s">
        <v>177</v>
      </c>
      <c r="DP9" s="6" t="s">
        <v>184</v>
      </c>
      <c r="DQ9" s="6" t="s">
        <v>191</v>
      </c>
      <c r="DR9" s="56" t="s">
        <v>984</v>
      </c>
      <c r="DS9" s="56" t="s">
        <v>985</v>
      </c>
      <c r="DT9" s="56" t="s">
        <v>1053</v>
      </c>
      <c r="DY9" s="6" t="s">
        <v>63</v>
      </c>
      <c r="EE9" s="71" t="s">
        <v>192</v>
      </c>
      <c r="EF9" s="42" t="s">
        <v>1110</v>
      </c>
      <c r="EG9" s="42" t="s">
        <v>1084</v>
      </c>
      <c r="EH9" s="42"/>
      <c r="EI9" s="41" t="s">
        <v>1081</v>
      </c>
      <c r="EJ9" s="63" t="s">
        <v>1137</v>
      </c>
      <c r="EK9" s="9" t="s">
        <v>1100</v>
      </c>
      <c r="EL9" s="3" t="s">
        <v>62</v>
      </c>
      <c r="EY9" t="s">
        <v>153</v>
      </c>
      <c r="FE9" s="6" t="s">
        <v>62</v>
      </c>
      <c r="FI9" s="42"/>
      <c r="FL9" s="6" t="s">
        <v>62</v>
      </c>
      <c r="FQ9" s="6" t="s">
        <v>62</v>
      </c>
      <c r="FV9" s="6" t="s">
        <v>62</v>
      </c>
      <c r="GA9" s="6" t="s">
        <v>62</v>
      </c>
      <c r="GF9" s="6">
        <v>2</v>
      </c>
      <c r="GK9" s="6">
        <v>3</v>
      </c>
      <c r="GP9" s="6">
        <v>4</v>
      </c>
      <c r="GQ9" s="6">
        <v>1</v>
      </c>
      <c r="GV9" s="6" t="s">
        <v>62</v>
      </c>
      <c r="HA9" s="6">
        <v>2</v>
      </c>
      <c r="HF9" s="6">
        <v>3</v>
      </c>
      <c r="HK9" s="6">
        <v>4</v>
      </c>
      <c r="HL9" s="6">
        <v>1</v>
      </c>
    </row>
    <row r="10" spans="1:223" hidden="1">
      <c r="A10">
        <v>7</v>
      </c>
      <c r="B10">
        <v>3567798973</v>
      </c>
      <c r="C10">
        <v>56353112</v>
      </c>
      <c r="D10" s="87">
        <v>41949.672025462962</v>
      </c>
      <c r="E10" s="1">
        <v>41949.673738425925</v>
      </c>
      <c r="F10" t="s">
        <v>174</v>
      </c>
      <c r="H10" t="s">
        <v>945</v>
      </c>
      <c r="J10" s="6" t="s">
        <v>36</v>
      </c>
      <c r="O10" s="6" t="s">
        <v>41</v>
      </c>
      <c r="S10" s="3" t="s">
        <v>182</v>
      </c>
      <c r="T10" s="11" t="s">
        <v>949</v>
      </c>
      <c r="U10" s="3" t="s">
        <v>45</v>
      </c>
      <c r="AA10" s="3" t="s">
        <v>51</v>
      </c>
      <c r="BI10" s="6" t="s">
        <v>84</v>
      </c>
      <c r="BN10" s="3" t="s">
        <v>88</v>
      </c>
      <c r="BT10" s="6" t="s">
        <v>94</v>
      </c>
      <c r="BW10" s="3" t="s">
        <v>97</v>
      </c>
      <c r="CC10" s="3" t="s">
        <v>63</v>
      </c>
      <c r="CJ10" s="6" t="s">
        <v>184</v>
      </c>
      <c r="CN10" s="6" t="s">
        <v>184</v>
      </c>
      <c r="CP10" s="6" t="s">
        <v>184</v>
      </c>
      <c r="CS10" s="6" t="s">
        <v>177</v>
      </c>
      <c r="CV10" s="6" t="s">
        <v>184</v>
      </c>
      <c r="CX10" s="6" t="s">
        <v>184</v>
      </c>
      <c r="CZ10" s="6" t="s">
        <v>184</v>
      </c>
      <c r="DB10" s="6" t="s">
        <v>184</v>
      </c>
      <c r="DD10" s="6" t="s">
        <v>184</v>
      </c>
      <c r="DE10" s="6" t="s">
        <v>177</v>
      </c>
      <c r="DG10" s="6" t="s">
        <v>177</v>
      </c>
      <c r="DI10" s="6" t="s">
        <v>177</v>
      </c>
      <c r="DL10" s="6" t="s">
        <v>184</v>
      </c>
      <c r="DN10" s="6" t="s">
        <v>184</v>
      </c>
      <c r="DP10" s="6" t="s">
        <v>184</v>
      </c>
      <c r="DQ10" s="6" t="s">
        <v>193</v>
      </c>
      <c r="DR10" s="56" t="s">
        <v>982</v>
      </c>
      <c r="DS10" s="56" t="s">
        <v>985</v>
      </c>
      <c r="DT10" s="56" t="s">
        <v>1049</v>
      </c>
      <c r="DU10" s="56" t="s">
        <v>986</v>
      </c>
      <c r="DV10" s="56" t="s">
        <v>987</v>
      </c>
      <c r="DW10" s="33" t="s">
        <v>1062</v>
      </c>
      <c r="DX10" s="3" t="s">
        <v>62</v>
      </c>
      <c r="EE10" s="3" t="s">
        <v>194</v>
      </c>
      <c r="EF10" s="42" t="s">
        <v>1081</v>
      </c>
      <c r="EG10" s="42"/>
      <c r="EH10" s="42"/>
      <c r="EJ10" s="73" t="s">
        <v>1137</v>
      </c>
      <c r="EK10" s="9" t="s">
        <v>1081</v>
      </c>
      <c r="EL10" s="3" t="s">
        <v>62</v>
      </c>
      <c r="EN10" t="s">
        <v>142</v>
      </c>
      <c r="EZ10" t="s">
        <v>195</v>
      </c>
      <c r="FA10" s="53" t="s">
        <v>999</v>
      </c>
      <c r="FC10" s="10" t="s">
        <v>999</v>
      </c>
      <c r="FF10" s="6" t="s">
        <v>63</v>
      </c>
      <c r="FI10" s="42"/>
      <c r="FM10" s="6" t="s">
        <v>63</v>
      </c>
      <c r="FR10" s="6" t="s">
        <v>63</v>
      </c>
      <c r="FW10" s="6" t="s">
        <v>63</v>
      </c>
      <c r="GB10" s="4" t="s">
        <v>63</v>
      </c>
      <c r="GV10" s="6" t="s">
        <v>62</v>
      </c>
      <c r="HA10" s="6">
        <v>2</v>
      </c>
      <c r="HD10" s="6">
        <v>1</v>
      </c>
      <c r="HJ10" s="6">
        <v>3</v>
      </c>
      <c r="HO10" s="4">
        <v>4</v>
      </c>
    </row>
    <row r="11" spans="1:223" hidden="1">
      <c r="A11">
        <v>8</v>
      </c>
      <c r="B11">
        <v>3567789756</v>
      </c>
      <c r="C11">
        <v>56353112</v>
      </c>
      <c r="D11" s="87">
        <v>41949.669768518521</v>
      </c>
      <c r="E11" s="1">
        <v>41949.671944444446</v>
      </c>
      <c r="F11" t="s">
        <v>174</v>
      </c>
      <c r="H11" t="s">
        <v>945</v>
      </c>
      <c r="J11" s="6" t="s">
        <v>36</v>
      </c>
      <c r="Q11" s="6" t="s">
        <v>43</v>
      </c>
      <c r="S11" s="3" t="s">
        <v>196</v>
      </c>
      <c r="T11" s="11" t="s">
        <v>948</v>
      </c>
      <c r="Z11" s="4" t="s">
        <v>50</v>
      </c>
      <c r="AD11" s="6" t="s">
        <v>54</v>
      </c>
      <c r="AJ11" s="6" t="s">
        <v>61</v>
      </c>
      <c r="AN11" s="6" t="s">
        <v>65</v>
      </c>
      <c r="AS11" s="6" t="s">
        <v>69</v>
      </c>
      <c r="BL11" s="6" t="s">
        <v>87</v>
      </c>
      <c r="BO11" s="6" t="s">
        <v>89</v>
      </c>
      <c r="BU11" s="6" t="s">
        <v>95</v>
      </c>
      <c r="BY11" s="6" t="s">
        <v>99</v>
      </c>
      <c r="CD11" s="6" t="s">
        <v>102</v>
      </c>
      <c r="CI11" s="6" t="s">
        <v>177</v>
      </c>
      <c r="CK11" s="6" t="s">
        <v>177</v>
      </c>
      <c r="CN11" s="6" t="s">
        <v>184</v>
      </c>
      <c r="CO11" s="6" t="s">
        <v>177</v>
      </c>
      <c r="DE11" s="6" t="s">
        <v>177</v>
      </c>
      <c r="DI11" s="6" t="s">
        <v>177</v>
      </c>
      <c r="DK11" s="6" t="s">
        <v>177</v>
      </c>
      <c r="DX11" s="3" t="s">
        <v>62</v>
      </c>
      <c r="DZ11" s="6" t="s">
        <v>197</v>
      </c>
      <c r="EA11" s="42" t="s">
        <v>1076</v>
      </c>
      <c r="EB11" s="42"/>
      <c r="EC11" s="42"/>
      <c r="ED11" s="9" t="s">
        <v>1076</v>
      </c>
      <c r="EE11" s="3" t="s">
        <v>198</v>
      </c>
      <c r="EF11" s="42" t="s">
        <v>1081</v>
      </c>
      <c r="EG11" s="42"/>
      <c r="EH11" s="42"/>
      <c r="EJ11" s="73" t="s">
        <v>1137</v>
      </c>
      <c r="EK11" s="9" t="s">
        <v>1081</v>
      </c>
      <c r="EM11" s="4" t="s">
        <v>63</v>
      </c>
      <c r="FF11" s="6" t="s">
        <v>63</v>
      </c>
      <c r="FI11" s="42"/>
      <c r="FM11" s="6" t="s">
        <v>63</v>
      </c>
      <c r="FR11" s="6" t="s">
        <v>63</v>
      </c>
      <c r="FW11" s="6" t="s">
        <v>63</v>
      </c>
      <c r="GA11" s="6" t="s">
        <v>62</v>
      </c>
      <c r="GE11" s="3">
        <v>1</v>
      </c>
      <c r="GK11" s="6">
        <v>3</v>
      </c>
      <c r="GP11" s="6">
        <v>4</v>
      </c>
      <c r="GR11" s="6">
        <v>2</v>
      </c>
      <c r="GW11" s="6" t="s">
        <v>63</v>
      </c>
    </row>
    <row r="12" spans="1:223" hidden="1">
      <c r="A12">
        <v>9</v>
      </c>
      <c r="B12">
        <v>3567782162</v>
      </c>
      <c r="C12">
        <v>56353112</v>
      </c>
      <c r="D12" s="87">
        <v>41949.668090277781</v>
      </c>
      <c r="E12" s="1">
        <v>41949.669745370367</v>
      </c>
      <c r="F12" t="s">
        <v>174</v>
      </c>
      <c r="H12" t="s">
        <v>945</v>
      </c>
      <c r="J12" s="6" t="s">
        <v>36</v>
      </c>
      <c r="Q12" s="6" t="s">
        <v>43</v>
      </c>
      <c r="S12" s="3" t="s">
        <v>199</v>
      </c>
      <c r="T12" s="11" t="s">
        <v>948</v>
      </c>
      <c r="Z12" s="4" t="s">
        <v>50</v>
      </c>
      <c r="AD12" s="6" t="s">
        <v>54</v>
      </c>
      <c r="AI12" s="6" t="s">
        <v>60</v>
      </c>
      <c r="BD12" s="6" t="s">
        <v>80</v>
      </c>
      <c r="BF12" s="6" t="s">
        <v>79</v>
      </c>
      <c r="BG12" s="10" t="s">
        <v>953</v>
      </c>
      <c r="BL12" s="6" t="s">
        <v>87</v>
      </c>
      <c r="BO12" s="6" t="s">
        <v>89</v>
      </c>
      <c r="BT12" s="6" t="s">
        <v>94</v>
      </c>
      <c r="BX12" s="6" t="s">
        <v>98</v>
      </c>
      <c r="CD12" s="6" t="s">
        <v>102</v>
      </c>
      <c r="CI12" s="6" t="s">
        <v>177</v>
      </c>
      <c r="CK12" s="6" t="s">
        <v>177</v>
      </c>
      <c r="CM12" s="6" t="s">
        <v>177</v>
      </c>
      <c r="CO12" s="6" t="s">
        <v>177</v>
      </c>
      <c r="DD12" s="6" t="s">
        <v>184</v>
      </c>
      <c r="DE12" s="6" t="s">
        <v>177</v>
      </c>
      <c r="DI12" s="6" t="s">
        <v>177</v>
      </c>
      <c r="DK12" s="6" t="s">
        <v>177</v>
      </c>
      <c r="DO12" s="6" t="s">
        <v>177</v>
      </c>
      <c r="DX12" s="3" t="s">
        <v>62</v>
      </c>
      <c r="EA12" s="42"/>
      <c r="EB12" s="42"/>
      <c r="EC12" s="42"/>
      <c r="EE12" s="3" t="s">
        <v>200</v>
      </c>
      <c r="EF12" s="42" t="s">
        <v>1081</v>
      </c>
      <c r="EG12" s="42"/>
      <c r="EH12" s="66" t="s">
        <v>1084</v>
      </c>
      <c r="EJ12" s="73" t="s">
        <v>1139</v>
      </c>
      <c r="EK12" s="9" t="s">
        <v>1081</v>
      </c>
      <c r="EM12" s="4" t="s">
        <v>63</v>
      </c>
      <c r="FF12" s="6" t="s">
        <v>63</v>
      </c>
      <c r="FI12" s="42"/>
      <c r="FM12" s="6" t="s">
        <v>63</v>
      </c>
      <c r="FR12" s="6" t="s">
        <v>63</v>
      </c>
      <c r="FW12" s="6" t="s">
        <v>63</v>
      </c>
      <c r="GA12" s="6" t="s">
        <v>62</v>
      </c>
      <c r="GE12" s="3">
        <v>1</v>
      </c>
      <c r="GK12" s="6">
        <v>3</v>
      </c>
      <c r="GP12" s="6">
        <v>4</v>
      </c>
      <c r="GR12" s="6">
        <v>2</v>
      </c>
      <c r="GW12" s="6" t="s">
        <v>63</v>
      </c>
    </row>
    <row r="13" spans="1:223" hidden="1">
      <c r="A13">
        <v>10</v>
      </c>
      <c r="B13">
        <v>3567772693</v>
      </c>
      <c r="C13">
        <v>56353112</v>
      </c>
      <c r="D13" s="87">
        <v>41949.665891203702</v>
      </c>
      <c r="E13" s="1">
        <v>41949.667951388888</v>
      </c>
      <c r="F13" t="s">
        <v>174</v>
      </c>
      <c r="H13" t="s">
        <v>945</v>
      </c>
      <c r="J13" s="6" t="s">
        <v>36</v>
      </c>
      <c r="Q13" s="6" t="s">
        <v>43</v>
      </c>
      <c r="S13" s="3" t="s">
        <v>182</v>
      </c>
      <c r="T13" s="11" t="s">
        <v>949</v>
      </c>
      <c r="U13" s="3" t="s">
        <v>45</v>
      </c>
      <c r="AD13" s="6" t="s">
        <v>54</v>
      </c>
      <c r="AH13" s="6" t="s">
        <v>59</v>
      </c>
      <c r="AK13" s="3" t="s">
        <v>62</v>
      </c>
      <c r="BE13" s="6" t="s">
        <v>81</v>
      </c>
      <c r="BF13" s="6" t="s">
        <v>201</v>
      </c>
      <c r="BG13" s="10" t="s">
        <v>954</v>
      </c>
      <c r="BH13" s="3" t="s">
        <v>83</v>
      </c>
      <c r="BN13" s="3" t="s">
        <v>88</v>
      </c>
      <c r="BT13" s="6" t="s">
        <v>94</v>
      </c>
      <c r="CA13" s="6" t="s">
        <v>101</v>
      </c>
      <c r="CG13" s="6" t="s">
        <v>83</v>
      </c>
      <c r="CH13" s="9" t="s">
        <v>976</v>
      </c>
      <c r="CK13" s="6" t="s">
        <v>177</v>
      </c>
      <c r="CQ13" s="6" t="s">
        <v>177</v>
      </c>
      <c r="CW13" s="6" t="s">
        <v>177</v>
      </c>
      <c r="DB13" s="6" t="s">
        <v>184</v>
      </c>
      <c r="DC13" s="6" t="s">
        <v>177</v>
      </c>
      <c r="DE13" s="6" t="s">
        <v>177</v>
      </c>
      <c r="DG13" s="6" t="s">
        <v>177</v>
      </c>
      <c r="DI13" s="6" t="s">
        <v>177</v>
      </c>
      <c r="DK13" s="6" t="s">
        <v>177</v>
      </c>
      <c r="DM13" s="6" t="s">
        <v>177</v>
      </c>
      <c r="DO13" s="6" t="s">
        <v>177</v>
      </c>
      <c r="DX13" s="3" t="s">
        <v>62</v>
      </c>
      <c r="EA13" s="42"/>
      <c r="EB13" s="42"/>
      <c r="EC13" s="42"/>
      <c r="EE13" s="3" t="s">
        <v>202</v>
      </c>
      <c r="EF13" s="42" t="s">
        <v>1108</v>
      </c>
      <c r="EG13" s="42" t="s">
        <v>1107</v>
      </c>
      <c r="EH13" s="42" t="s">
        <v>1084</v>
      </c>
      <c r="EJ13" s="78" t="s">
        <v>1138</v>
      </c>
      <c r="EK13" s="9" t="s">
        <v>1101</v>
      </c>
      <c r="EM13" s="4" t="s">
        <v>63</v>
      </c>
      <c r="FF13" s="6" t="s">
        <v>63</v>
      </c>
      <c r="FI13" s="42"/>
      <c r="FM13" s="6" t="s">
        <v>63</v>
      </c>
      <c r="FR13" s="6" t="s">
        <v>63</v>
      </c>
      <c r="FW13" s="6" t="s">
        <v>63</v>
      </c>
      <c r="GA13" s="6" t="s">
        <v>62</v>
      </c>
      <c r="GE13" s="3">
        <v>1</v>
      </c>
      <c r="GK13" s="6">
        <v>3</v>
      </c>
      <c r="GP13" s="6">
        <v>4</v>
      </c>
      <c r="GR13" s="6">
        <v>2</v>
      </c>
      <c r="GV13" s="6" t="s">
        <v>62</v>
      </c>
      <c r="GZ13" s="6">
        <v>1</v>
      </c>
      <c r="HE13" s="6">
        <v>2</v>
      </c>
      <c r="HK13" s="6">
        <v>4</v>
      </c>
      <c r="HN13" s="6">
        <v>3</v>
      </c>
    </row>
    <row r="14" spans="1:223" hidden="1">
      <c r="A14">
        <v>11</v>
      </c>
      <c r="B14">
        <v>3567764640</v>
      </c>
      <c r="C14">
        <v>56353112</v>
      </c>
      <c r="D14" s="87">
        <v>41949.663877314815</v>
      </c>
      <c r="E14" s="1">
        <v>41949.665821759256</v>
      </c>
      <c r="F14" t="s">
        <v>174</v>
      </c>
      <c r="H14" t="s">
        <v>945</v>
      </c>
      <c r="J14" s="6" t="s">
        <v>36</v>
      </c>
      <c r="P14" s="6" t="s">
        <v>42</v>
      </c>
      <c r="S14" s="3" t="s">
        <v>203</v>
      </c>
      <c r="T14" s="11" t="s">
        <v>948</v>
      </c>
      <c r="Z14" s="4" t="s">
        <v>50</v>
      </c>
      <c r="AD14" s="6" t="s">
        <v>54</v>
      </c>
      <c r="AJ14" s="6" t="s">
        <v>61</v>
      </c>
      <c r="AN14" s="6" t="s">
        <v>65</v>
      </c>
      <c r="BD14" s="6" t="s">
        <v>80</v>
      </c>
      <c r="BF14" s="6" t="s">
        <v>204</v>
      </c>
      <c r="BG14" s="11" t="s">
        <v>204</v>
      </c>
      <c r="BL14" s="6" t="s">
        <v>87</v>
      </c>
      <c r="BO14" s="6" t="s">
        <v>89</v>
      </c>
      <c r="BU14" s="6" t="s">
        <v>95</v>
      </c>
      <c r="BY14" s="6" t="s">
        <v>99</v>
      </c>
      <c r="CG14" s="6" t="s">
        <v>205</v>
      </c>
      <c r="CH14" s="9" t="s">
        <v>977</v>
      </c>
      <c r="CK14" s="6" t="s">
        <v>177</v>
      </c>
      <c r="CM14" s="6" t="s">
        <v>177</v>
      </c>
      <c r="DD14" s="6" t="s">
        <v>184</v>
      </c>
      <c r="DI14" s="6" t="s">
        <v>177</v>
      </c>
      <c r="DK14" s="6" t="s">
        <v>177</v>
      </c>
      <c r="DO14" s="6" t="s">
        <v>177</v>
      </c>
      <c r="DX14" s="3" t="s">
        <v>62</v>
      </c>
      <c r="EA14" s="42"/>
      <c r="EB14" s="42"/>
      <c r="EC14" s="42"/>
      <c r="EE14" s="3" t="s">
        <v>206</v>
      </c>
      <c r="EF14" s="42" t="s">
        <v>1081</v>
      </c>
      <c r="EG14" s="42"/>
      <c r="EH14" s="66" t="s">
        <v>1084</v>
      </c>
      <c r="EJ14" s="73" t="s">
        <v>1139</v>
      </c>
      <c r="EK14" s="9" t="s">
        <v>1081</v>
      </c>
      <c r="EM14" s="4" t="s">
        <v>63</v>
      </c>
      <c r="FF14" s="6" t="s">
        <v>63</v>
      </c>
      <c r="FI14" s="42"/>
      <c r="FM14" s="6" t="s">
        <v>63</v>
      </c>
      <c r="FR14" s="6" t="s">
        <v>63</v>
      </c>
      <c r="FW14" s="6" t="s">
        <v>63</v>
      </c>
      <c r="GA14" s="6" t="s">
        <v>62</v>
      </c>
      <c r="GE14" s="3">
        <v>1</v>
      </c>
      <c r="GK14" s="6">
        <v>3</v>
      </c>
      <c r="GP14" s="6">
        <v>4</v>
      </c>
      <c r="GR14" s="6">
        <v>2</v>
      </c>
      <c r="GW14" s="6" t="s">
        <v>63</v>
      </c>
    </row>
    <row r="15" spans="1:223" hidden="1">
      <c r="A15">
        <v>12</v>
      </c>
      <c r="B15">
        <v>3567759607</v>
      </c>
      <c r="C15">
        <v>56353112</v>
      </c>
      <c r="D15" s="87">
        <v>41949.662777777776</v>
      </c>
      <c r="E15" s="1">
        <v>41949.663854166669</v>
      </c>
      <c r="F15" t="s">
        <v>174</v>
      </c>
      <c r="H15" t="s">
        <v>945</v>
      </c>
      <c r="I15" s="3" t="s">
        <v>35</v>
      </c>
      <c r="M15" s="6" t="s">
        <v>39</v>
      </c>
      <c r="S15" s="3" t="s">
        <v>207</v>
      </c>
      <c r="T15" s="11" t="s">
        <v>948</v>
      </c>
      <c r="Z15" s="4" t="s">
        <v>50</v>
      </c>
      <c r="AG15" s="4" t="s">
        <v>57</v>
      </c>
      <c r="BL15" s="6" t="s">
        <v>87</v>
      </c>
      <c r="BO15" s="6" t="s">
        <v>89</v>
      </c>
      <c r="BT15" s="6" t="s">
        <v>94</v>
      </c>
      <c r="BY15" s="6" t="s">
        <v>99</v>
      </c>
      <c r="CG15" s="6" t="s">
        <v>208</v>
      </c>
      <c r="CH15" s="9" t="s">
        <v>1048</v>
      </c>
      <c r="CK15" s="6" t="s">
        <v>177</v>
      </c>
      <c r="CO15" s="6" t="s">
        <v>177</v>
      </c>
      <c r="DE15" s="6" t="s">
        <v>177</v>
      </c>
      <c r="DI15" s="6" t="s">
        <v>177</v>
      </c>
      <c r="DO15" s="6" t="s">
        <v>177</v>
      </c>
      <c r="DX15" s="3" t="s">
        <v>62</v>
      </c>
      <c r="EA15" s="42"/>
      <c r="EB15" s="42"/>
      <c r="EC15" s="42"/>
      <c r="EF15" s="42" t="s">
        <v>1084</v>
      </c>
      <c r="EG15" s="42"/>
      <c r="EH15" s="42"/>
      <c r="EK15" s="9" t="s">
        <v>1084</v>
      </c>
      <c r="EM15" s="4" t="s">
        <v>63</v>
      </c>
      <c r="FF15" s="6" t="s">
        <v>63</v>
      </c>
      <c r="FI15" s="42"/>
      <c r="FM15" s="6" t="s">
        <v>63</v>
      </c>
      <c r="FR15" s="6" t="s">
        <v>63</v>
      </c>
      <c r="FW15" s="6" t="s">
        <v>63</v>
      </c>
      <c r="GB15" s="4" t="s">
        <v>63</v>
      </c>
      <c r="GW15" s="6" t="s">
        <v>63</v>
      </c>
    </row>
    <row r="16" spans="1:223" hidden="1">
      <c r="A16">
        <v>13</v>
      </c>
      <c r="B16">
        <v>3567752059</v>
      </c>
      <c r="C16">
        <v>56353112</v>
      </c>
      <c r="D16" s="87">
        <v>41949.660914351851</v>
      </c>
      <c r="E16" s="1">
        <v>41949.66269675926</v>
      </c>
      <c r="F16" t="s">
        <v>174</v>
      </c>
      <c r="H16" t="s">
        <v>945</v>
      </c>
      <c r="J16" s="6" t="s">
        <v>36</v>
      </c>
      <c r="Q16" s="6" t="s">
        <v>43</v>
      </c>
      <c r="S16" s="3" t="s">
        <v>209</v>
      </c>
      <c r="T16" s="11" t="s">
        <v>948</v>
      </c>
      <c r="Z16" s="4" t="s">
        <v>50</v>
      </c>
      <c r="AD16" s="6" t="s">
        <v>54</v>
      </c>
      <c r="AI16" s="6" t="s">
        <v>60</v>
      </c>
      <c r="BD16" s="6" t="s">
        <v>80</v>
      </c>
      <c r="BF16" s="6" t="s">
        <v>179</v>
      </c>
      <c r="BG16" s="11" t="s">
        <v>179</v>
      </c>
      <c r="BL16" s="6" t="s">
        <v>87</v>
      </c>
      <c r="BO16" s="6" t="s">
        <v>89</v>
      </c>
      <c r="BU16" s="6" t="s">
        <v>95</v>
      </c>
      <c r="BX16" s="6" t="s">
        <v>98</v>
      </c>
      <c r="CC16" s="3" t="s">
        <v>63</v>
      </c>
      <c r="CI16" s="6" t="s">
        <v>177</v>
      </c>
      <c r="CK16" s="6" t="s">
        <v>177</v>
      </c>
      <c r="CO16" s="6" t="s">
        <v>177</v>
      </c>
      <c r="CQ16" s="6" t="s">
        <v>177</v>
      </c>
      <c r="DD16" s="6" t="s">
        <v>184</v>
      </c>
      <c r="DI16" s="6" t="s">
        <v>177</v>
      </c>
      <c r="DL16" s="6" t="s">
        <v>184</v>
      </c>
      <c r="DM16" s="6" t="s">
        <v>177</v>
      </c>
      <c r="DX16" s="3" t="s">
        <v>62</v>
      </c>
      <c r="EA16" s="42"/>
      <c r="EB16" s="42"/>
      <c r="EC16" s="42"/>
      <c r="EE16" s="3" t="s">
        <v>210</v>
      </c>
      <c r="EF16" s="42" t="s">
        <v>1084</v>
      </c>
      <c r="EG16" s="42"/>
      <c r="EH16" s="42"/>
      <c r="EK16" s="9" t="s">
        <v>1084</v>
      </c>
      <c r="EM16" s="4" t="s">
        <v>63</v>
      </c>
      <c r="FF16" s="6" t="s">
        <v>63</v>
      </c>
      <c r="FI16" s="42"/>
      <c r="FM16" s="6" t="s">
        <v>63</v>
      </c>
      <c r="FR16" s="6" t="s">
        <v>63</v>
      </c>
      <c r="FW16" s="6" t="s">
        <v>63</v>
      </c>
      <c r="GA16" s="6" t="s">
        <v>62</v>
      </c>
      <c r="GE16" s="3">
        <v>1</v>
      </c>
      <c r="GK16" s="6">
        <v>3</v>
      </c>
      <c r="GP16" s="6">
        <v>4</v>
      </c>
      <c r="GR16" s="6">
        <v>2</v>
      </c>
      <c r="GV16" s="6" t="s">
        <v>62</v>
      </c>
      <c r="GZ16" s="6">
        <v>1</v>
      </c>
      <c r="HE16" s="6">
        <v>2</v>
      </c>
      <c r="HK16" s="6">
        <v>4</v>
      </c>
      <c r="HN16" s="6">
        <v>3</v>
      </c>
    </row>
    <row r="17" spans="1:223" hidden="1">
      <c r="A17">
        <v>14</v>
      </c>
      <c r="B17">
        <v>3567743885</v>
      </c>
      <c r="C17">
        <v>56353112</v>
      </c>
      <c r="D17" s="87">
        <v>41949.658854166664</v>
      </c>
      <c r="E17" s="1">
        <v>41949.660775462966</v>
      </c>
      <c r="F17" t="s">
        <v>174</v>
      </c>
      <c r="H17" t="s">
        <v>945</v>
      </c>
      <c r="J17" s="6" t="s">
        <v>36</v>
      </c>
      <c r="Q17" s="6" t="s">
        <v>43</v>
      </c>
      <c r="S17" s="3" t="s">
        <v>211</v>
      </c>
      <c r="T17" s="11" t="s">
        <v>948</v>
      </c>
      <c r="Z17" s="4" t="s">
        <v>50</v>
      </c>
      <c r="AA17" s="3" t="s">
        <v>51</v>
      </c>
      <c r="BL17" s="6" t="s">
        <v>87</v>
      </c>
      <c r="BO17" s="6" t="s">
        <v>89</v>
      </c>
      <c r="BU17" s="6" t="s">
        <v>95</v>
      </c>
      <c r="BW17" s="3" t="s">
        <v>97</v>
      </c>
      <c r="CG17" s="6" t="s">
        <v>212</v>
      </c>
      <c r="CH17" s="9" t="s">
        <v>977</v>
      </c>
      <c r="CI17" s="6" t="s">
        <v>177</v>
      </c>
      <c r="CK17" s="6" t="s">
        <v>177</v>
      </c>
      <c r="CM17" s="6" t="s">
        <v>177</v>
      </c>
      <c r="CO17" s="6" t="s">
        <v>177</v>
      </c>
      <c r="DD17" s="6" t="s">
        <v>184</v>
      </c>
      <c r="DE17" s="6" t="s">
        <v>177</v>
      </c>
      <c r="DI17" s="6" t="s">
        <v>177</v>
      </c>
      <c r="DO17" s="6" t="s">
        <v>177</v>
      </c>
      <c r="DX17" s="3" t="s">
        <v>62</v>
      </c>
      <c r="EA17" s="42"/>
      <c r="EB17" s="42"/>
      <c r="EC17" s="42"/>
      <c r="EE17" s="3" t="s">
        <v>213</v>
      </c>
      <c r="EF17" s="42" t="s">
        <v>1084</v>
      </c>
      <c r="EG17" s="42"/>
      <c r="EH17" s="42"/>
      <c r="EK17" s="9" t="s">
        <v>1084</v>
      </c>
      <c r="EM17" s="4" t="s">
        <v>63</v>
      </c>
      <c r="FF17" s="6" t="s">
        <v>63</v>
      </c>
      <c r="FI17" s="42"/>
      <c r="FM17" s="6" t="s">
        <v>63</v>
      </c>
      <c r="FR17" s="6" t="s">
        <v>63</v>
      </c>
      <c r="FW17" s="6" t="s">
        <v>63</v>
      </c>
      <c r="FZ17" s="3" t="s">
        <v>157</v>
      </c>
      <c r="GC17" s="6" t="s">
        <v>214</v>
      </c>
      <c r="GD17" s="10" t="s">
        <v>1135</v>
      </c>
      <c r="GU17" s="3" t="s">
        <v>157</v>
      </c>
      <c r="GX17" s="3" t="s">
        <v>214</v>
      </c>
      <c r="GY17" s="9" t="s">
        <v>1023</v>
      </c>
    </row>
    <row r="18" spans="1:223" hidden="1">
      <c r="A18">
        <v>15</v>
      </c>
      <c r="B18">
        <v>3567735981</v>
      </c>
      <c r="C18">
        <v>56353112</v>
      </c>
      <c r="D18" s="87">
        <v>41949.656469907408</v>
      </c>
      <c r="E18" s="1">
        <v>41949.658773148149</v>
      </c>
      <c r="F18" t="s">
        <v>174</v>
      </c>
      <c r="H18" t="s">
        <v>945</v>
      </c>
      <c r="J18" s="6" t="s">
        <v>36</v>
      </c>
      <c r="O18" s="6" t="s">
        <v>41</v>
      </c>
      <c r="S18" s="3" t="s">
        <v>215</v>
      </c>
      <c r="T18" s="11" t="s">
        <v>948</v>
      </c>
      <c r="Z18" s="4" t="s">
        <v>50</v>
      </c>
      <c r="AD18" s="6" t="s">
        <v>54</v>
      </c>
      <c r="AH18" s="6" t="s">
        <v>59</v>
      </c>
      <c r="AK18" s="3" t="s">
        <v>62</v>
      </c>
      <c r="BE18" s="6" t="s">
        <v>81</v>
      </c>
      <c r="BF18" s="6" t="s">
        <v>216</v>
      </c>
      <c r="BG18" s="10" t="s">
        <v>955</v>
      </c>
      <c r="BK18" s="6" t="s">
        <v>86</v>
      </c>
      <c r="BM18" s="4" t="s">
        <v>217</v>
      </c>
      <c r="BO18" s="6" t="s">
        <v>89</v>
      </c>
      <c r="BT18" s="6" t="s">
        <v>94</v>
      </c>
      <c r="BY18" s="6" t="s">
        <v>99</v>
      </c>
      <c r="CG18" s="6" t="s">
        <v>218</v>
      </c>
      <c r="CH18" s="9" t="s">
        <v>977</v>
      </c>
      <c r="CM18" s="6" t="s">
        <v>177</v>
      </c>
      <c r="CO18" s="6" t="s">
        <v>177</v>
      </c>
      <c r="CQ18" s="6" t="s">
        <v>177</v>
      </c>
      <c r="DD18" s="6" t="s">
        <v>184</v>
      </c>
      <c r="DE18" s="6" t="s">
        <v>177</v>
      </c>
      <c r="DI18" s="6" t="s">
        <v>177</v>
      </c>
      <c r="DO18" s="6" t="s">
        <v>177</v>
      </c>
      <c r="DX18" s="3" t="s">
        <v>62</v>
      </c>
      <c r="EA18" s="42"/>
      <c r="EB18" s="42"/>
      <c r="EC18" s="42"/>
      <c r="EE18" s="3" t="s">
        <v>219</v>
      </c>
      <c r="EF18" s="42" t="s">
        <v>1084</v>
      </c>
      <c r="EG18" s="42"/>
      <c r="EH18" s="42"/>
      <c r="EK18" s="9" t="s">
        <v>1084</v>
      </c>
      <c r="EM18" s="4" t="s">
        <v>63</v>
      </c>
      <c r="FF18" s="6" t="s">
        <v>63</v>
      </c>
      <c r="FI18" s="42"/>
      <c r="FM18" s="6" t="s">
        <v>63</v>
      </c>
      <c r="FR18" s="6" t="s">
        <v>63</v>
      </c>
      <c r="FW18" s="6" t="s">
        <v>63</v>
      </c>
      <c r="GA18" s="6" t="s">
        <v>62</v>
      </c>
      <c r="GF18" s="6">
        <v>2</v>
      </c>
      <c r="GK18" s="6">
        <v>3</v>
      </c>
      <c r="GP18" s="6">
        <v>4</v>
      </c>
      <c r="GQ18" s="6">
        <v>1</v>
      </c>
      <c r="GW18" s="6" t="s">
        <v>63</v>
      </c>
    </row>
    <row r="19" spans="1:223" hidden="1">
      <c r="A19">
        <v>16</v>
      </c>
      <c r="B19">
        <v>3567724563</v>
      </c>
      <c r="C19">
        <v>56353112</v>
      </c>
      <c r="D19" s="87">
        <v>41949.654351851852</v>
      </c>
      <c r="E19" s="1">
        <v>41949.656388888892</v>
      </c>
      <c r="F19" t="s">
        <v>174</v>
      </c>
      <c r="H19" t="s">
        <v>945</v>
      </c>
      <c r="J19" s="6" t="s">
        <v>36</v>
      </c>
      <c r="N19" s="6" t="s">
        <v>40</v>
      </c>
      <c r="S19" s="3" t="s">
        <v>220</v>
      </c>
      <c r="T19" s="11" t="s">
        <v>948</v>
      </c>
      <c r="Z19" s="4" t="s">
        <v>50</v>
      </c>
      <c r="AD19" s="6" t="s">
        <v>54</v>
      </c>
      <c r="AH19" s="6" t="s">
        <v>59</v>
      </c>
      <c r="AK19" s="3" t="s">
        <v>62</v>
      </c>
      <c r="BD19" s="6" t="s">
        <v>80</v>
      </c>
      <c r="BF19" s="6" t="s">
        <v>79</v>
      </c>
      <c r="BG19" s="10" t="s">
        <v>953</v>
      </c>
      <c r="BL19" s="6" t="s">
        <v>87</v>
      </c>
      <c r="BP19" s="4" t="s">
        <v>90</v>
      </c>
      <c r="BV19" s="4" t="s">
        <v>96</v>
      </c>
      <c r="BY19" s="6" t="s">
        <v>99</v>
      </c>
      <c r="CG19" s="6" t="s">
        <v>205</v>
      </c>
      <c r="CH19" s="9" t="s">
        <v>977</v>
      </c>
      <c r="CK19" s="6" t="s">
        <v>177</v>
      </c>
      <c r="CM19" s="6" t="s">
        <v>177</v>
      </c>
      <c r="CO19" s="6" t="s">
        <v>177</v>
      </c>
      <c r="CQ19" s="6" t="s">
        <v>177</v>
      </c>
      <c r="CY19" s="6" t="s">
        <v>177</v>
      </c>
      <c r="DE19" s="6" t="s">
        <v>177</v>
      </c>
      <c r="DI19" s="6" t="s">
        <v>177</v>
      </c>
      <c r="DO19" s="6" t="s">
        <v>177</v>
      </c>
      <c r="DX19" s="3" t="s">
        <v>62</v>
      </c>
      <c r="EA19" s="42"/>
      <c r="EB19" s="42"/>
      <c r="EC19" s="42"/>
      <c r="EE19" s="71" t="s">
        <v>221</v>
      </c>
      <c r="EF19" s="42" t="s">
        <v>1081</v>
      </c>
      <c r="EG19" s="42"/>
      <c r="EH19" s="42"/>
      <c r="EJ19" s="59" t="s">
        <v>1137</v>
      </c>
      <c r="EK19" s="9" t="s">
        <v>1081</v>
      </c>
      <c r="EM19" s="4" t="s">
        <v>63</v>
      </c>
      <c r="FF19" s="6" t="s">
        <v>63</v>
      </c>
      <c r="FI19" s="42"/>
      <c r="FM19" s="6" t="s">
        <v>63</v>
      </c>
      <c r="FR19" s="6" t="s">
        <v>63</v>
      </c>
      <c r="FW19" s="6" t="s">
        <v>63</v>
      </c>
      <c r="GA19" s="6" t="s">
        <v>62</v>
      </c>
      <c r="GF19" s="6">
        <v>2</v>
      </c>
      <c r="GK19" s="6">
        <v>3</v>
      </c>
      <c r="GP19" s="6">
        <v>4</v>
      </c>
      <c r="GQ19" s="6">
        <v>1</v>
      </c>
      <c r="GW19" s="6" t="s">
        <v>63</v>
      </c>
    </row>
    <row r="20" spans="1:223" hidden="1">
      <c r="A20">
        <v>17</v>
      </c>
      <c r="B20">
        <v>3567713109</v>
      </c>
      <c r="C20">
        <v>56353112</v>
      </c>
      <c r="D20" s="87">
        <v>41949.651689814818</v>
      </c>
      <c r="E20" s="1">
        <v>41949.653460648151</v>
      </c>
      <c r="F20" t="s">
        <v>174</v>
      </c>
      <c r="H20" t="s">
        <v>945</v>
      </c>
      <c r="J20" s="6" t="s">
        <v>36</v>
      </c>
      <c r="O20" s="6" t="s">
        <v>41</v>
      </c>
      <c r="S20" s="3" t="s">
        <v>222</v>
      </c>
      <c r="T20" s="11" t="s">
        <v>950</v>
      </c>
      <c r="Z20" s="4" t="s">
        <v>50</v>
      </c>
      <c r="AD20" s="6" t="s">
        <v>54</v>
      </c>
      <c r="AJ20" s="6" t="s">
        <v>61</v>
      </c>
      <c r="AN20" s="6" t="s">
        <v>65</v>
      </c>
      <c r="BD20" s="6" t="s">
        <v>80</v>
      </c>
      <c r="BF20" s="6" t="s">
        <v>79</v>
      </c>
      <c r="BG20" s="10" t="s">
        <v>953</v>
      </c>
      <c r="BL20" s="6" t="s">
        <v>87</v>
      </c>
      <c r="BO20" s="6" t="s">
        <v>89</v>
      </c>
      <c r="BU20" s="6" t="s">
        <v>95</v>
      </c>
      <c r="BZ20" s="6" t="s">
        <v>100</v>
      </c>
      <c r="CD20" s="6" t="s">
        <v>102</v>
      </c>
      <c r="CI20" s="6" t="s">
        <v>177</v>
      </c>
      <c r="CK20" s="6" t="s">
        <v>177</v>
      </c>
      <c r="CO20" s="6" t="s">
        <v>177</v>
      </c>
      <c r="CQ20" s="6" t="s">
        <v>177</v>
      </c>
      <c r="DC20" s="6" t="s">
        <v>177</v>
      </c>
      <c r="DE20" s="6" t="s">
        <v>177</v>
      </c>
      <c r="DI20" s="6" t="s">
        <v>177</v>
      </c>
      <c r="DO20" s="6" t="s">
        <v>177</v>
      </c>
      <c r="DX20" s="3" t="s">
        <v>62</v>
      </c>
      <c r="EA20" s="42"/>
      <c r="EB20" s="42"/>
      <c r="EC20" s="42"/>
      <c r="EF20" s="42"/>
      <c r="EG20" s="42"/>
      <c r="EH20" s="42"/>
      <c r="EJ20" s="60" t="s">
        <v>242</v>
      </c>
      <c r="EK20" s="9" t="s">
        <v>990</v>
      </c>
      <c r="EM20" s="4" t="s">
        <v>63</v>
      </c>
      <c r="FF20" s="6" t="s">
        <v>63</v>
      </c>
      <c r="FI20" s="42"/>
      <c r="FM20" s="6" t="s">
        <v>63</v>
      </c>
      <c r="FR20" s="6" t="s">
        <v>63</v>
      </c>
      <c r="FW20" s="6" t="s">
        <v>63</v>
      </c>
      <c r="GA20" s="6" t="s">
        <v>62</v>
      </c>
      <c r="GE20" s="3">
        <v>1</v>
      </c>
      <c r="GJ20" s="6">
        <v>2</v>
      </c>
      <c r="GP20" s="6">
        <v>4</v>
      </c>
      <c r="GS20" s="6">
        <v>3</v>
      </c>
      <c r="GW20" s="6" t="s">
        <v>63</v>
      </c>
    </row>
    <row r="21" spans="1:223" hidden="1">
      <c r="A21">
        <v>18</v>
      </c>
      <c r="B21">
        <v>3567703243</v>
      </c>
      <c r="C21">
        <v>56353112</v>
      </c>
      <c r="D21" s="87">
        <v>41949.649293981478</v>
      </c>
      <c r="E21" s="1">
        <v>41949.651643518519</v>
      </c>
      <c r="F21" t="s">
        <v>174</v>
      </c>
      <c r="H21" t="s">
        <v>945</v>
      </c>
      <c r="I21" s="3" t="s">
        <v>35</v>
      </c>
      <c r="Q21" s="6" t="s">
        <v>43</v>
      </c>
      <c r="S21" s="3" t="s">
        <v>223</v>
      </c>
      <c r="T21" s="11" t="s">
        <v>949</v>
      </c>
      <c r="W21" s="6" t="s">
        <v>47</v>
      </c>
      <c r="AD21" s="6" t="s">
        <v>54</v>
      </c>
      <c r="AH21" s="6" t="s">
        <v>59</v>
      </c>
      <c r="AK21" s="3" t="s">
        <v>62</v>
      </c>
      <c r="AS21" s="6" t="s">
        <v>69</v>
      </c>
      <c r="BH21" s="3" t="s">
        <v>83</v>
      </c>
      <c r="BN21" s="3" t="s">
        <v>88</v>
      </c>
      <c r="BS21" s="6" t="s">
        <v>93</v>
      </c>
      <c r="BZ21" s="6" t="s">
        <v>100</v>
      </c>
      <c r="CC21" s="3" t="s">
        <v>63</v>
      </c>
      <c r="CI21" s="6" t="s">
        <v>177</v>
      </c>
      <c r="CK21" s="6" t="s">
        <v>177</v>
      </c>
      <c r="CM21" s="6" t="s">
        <v>177</v>
      </c>
      <c r="CQ21" s="6" t="s">
        <v>177</v>
      </c>
      <c r="CS21" s="6" t="s">
        <v>177</v>
      </c>
      <c r="CU21" s="6" t="s">
        <v>177</v>
      </c>
      <c r="CY21" s="6" t="s">
        <v>177</v>
      </c>
      <c r="DG21" s="6" t="s">
        <v>177</v>
      </c>
      <c r="DI21" s="6" t="s">
        <v>177</v>
      </c>
      <c r="DK21" s="6" t="s">
        <v>177</v>
      </c>
      <c r="DM21" s="6" t="s">
        <v>177</v>
      </c>
      <c r="DO21" s="6" t="s">
        <v>177</v>
      </c>
      <c r="DQ21" s="6" t="s">
        <v>224</v>
      </c>
      <c r="DR21" s="53" t="s">
        <v>980</v>
      </c>
      <c r="DX21" s="3" t="s">
        <v>62</v>
      </c>
      <c r="EA21" s="42"/>
      <c r="EB21" s="42"/>
      <c r="EC21" s="42"/>
      <c r="EF21" s="42"/>
      <c r="EG21" s="42"/>
      <c r="EH21" s="42"/>
      <c r="EK21" s="9" t="s">
        <v>990</v>
      </c>
      <c r="EM21" s="4" t="s">
        <v>63</v>
      </c>
      <c r="FF21" s="6" t="s">
        <v>63</v>
      </c>
      <c r="FI21" s="42"/>
      <c r="FM21" s="6" t="s">
        <v>63</v>
      </c>
      <c r="FR21" s="6" t="s">
        <v>63</v>
      </c>
      <c r="FW21" s="6" t="s">
        <v>63</v>
      </c>
      <c r="GA21" s="6" t="s">
        <v>62</v>
      </c>
      <c r="GE21" s="3">
        <v>1</v>
      </c>
      <c r="GJ21" s="6">
        <v>2</v>
      </c>
      <c r="GO21" s="6">
        <v>3</v>
      </c>
      <c r="GT21" s="4">
        <v>4</v>
      </c>
      <c r="GV21" s="6" t="s">
        <v>62</v>
      </c>
      <c r="GZ21" s="6">
        <v>1</v>
      </c>
      <c r="HE21" s="6">
        <v>2</v>
      </c>
      <c r="HJ21" s="6">
        <v>3</v>
      </c>
      <c r="HO21" s="4">
        <v>4</v>
      </c>
    </row>
    <row r="22" spans="1:223" hidden="1">
      <c r="A22">
        <v>19</v>
      </c>
      <c r="B22">
        <v>3567695960</v>
      </c>
      <c r="C22">
        <v>56353112</v>
      </c>
      <c r="D22" s="87">
        <v>41949.647245370368</v>
      </c>
      <c r="E22" s="1">
        <v>41949.649189814816</v>
      </c>
      <c r="F22" t="s">
        <v>174</v>
      </c>
      <c r="H22" t="s">
        <v>945</v>
      </c>
      <c r="I22" s="3" t="s">
        <v>35</v>
      </c>
      <c r="Q22" s="6" t="s">
        <v>43</v>
      </c>
      <c r="S22" s="3" t="s">
        <v>182</v>
      </c>
      <c r="T22" s="11" t="s">
        <v>949</v>
      </c>
      <c r="U22" s="3" t="s">
        <v>45</v>
      </c>
      <c r="AA22" s="3" t="s">
        <v>51</v>
      </c>
      <c r="BI22" s="6" t="s">
        <v>84</v>
      </c>
      <c r="BN22" s="3" t="s">
        <v>88</v>
      </c>
      <c r="BS22" s="6" t="s">
        <v>93</v>
      </c>
      <c r="BX22" s="6" t="s">
        <v>98</v>
      </c>
      <c r="CC22" s="3" t="s">
        <v>63</v>
      </c>
      <c r="CI22" s="6" t="s">
        <v>177</v>
      </c>
      <c r="CM22" s="6" t="s">
        <v>177</v>
      </c>
      <c r="CO22" s="6" t="s">
        <v>177</v>
      </c>
      <c r="CS22" s="6" t="s">
        <v>177</v>
      </c>
      <c r="CU22" s="6" t="s">
        <v>177</v>
      </c>
      <c r="DA22" s="6" t="s">
        <v>177</v>
      </c>
      <c r="DE22" s="6" t="s">
        <v>177</v>
      </c>
      <c r="DG22" s="6" t="s">
        <v>177</v>
      </c>
      <c r="DI22" s="6" t="s">
        <v>177</v>
      </c>
      <c r="DM22" s="6" t="s">
        <v>177</v>
      </c>
      <c r="DO22" s="6" t="s">
        <v>177</v>
      </c>
      <c r="DX22" s="3" t="s">
        <v>62</v>
      </c>
      <c r="EA22" s="42"/>
      <c r="EB22" s="42"/>
      <c r="EC22" s="42"/>
      <c r="EE22" s="3" t="s">
        <v>225</v>
      </c>
      <c r="EF22" s="42" t="s">
        <v>996</v>
      </c>
      <c r="EG22" s="42"/>
      <c r="EH22" s="42"/>
      <c r="EK22" s="9" t="s">
        <v>996</v>
      </c>
      <c r="EM22" s="4" t="s">
        <v>63</v>
      </c>
      <c r="FF22" s="6" t="s">
        <v>63</v>
      </c>
      <c r="FI22" s="42"/>
      <c r="FM22" s="6" t="s">
        <v>63</v>
      </c>
      <c r="FR22" s="6" t="s">
        <v>63</v>
      </c>
      <c r="FW22" s="6" t="s">
        <v>63</v>
      </c>
      <c r="GB22" s="4" t="s">
        <v>63</v>
      </c>
      <c r="GW22" s="6" t="s">
        <v>63</v>
      </c>
    </row>
    <row r="23" spans="1:223" hidden="1">
      <c r="A23">
        <v>20</v>
      </c>
      <c r="B23">
        <v>3567686391</v>
      </c>
      <c r="C23">
        <v>56353112</v>
      </c>
      <c r="D23" s="87">
        <v>41949.645162037035</v>
      </c>
      <c r="E23" s="1">
        <v>41949.647199074076</v>
      </c>
      <c r="F23" t="s">
        <v>174</v>
      </c>
      <c r="H23" t="s">
        <v>945</v>
      </c>
      <c r="I23" s="3" t="s">
        <v>35</v>
      </c>
      <c r="Q23" s="6" t="s">
        <v>43</v>
      </c>
      <c r="S23" s="3" t="s">
        <v>182</v>
      </c>
      <c r="T23" s="11" t="s">
        <v>949</v>
      </c>
      <c r="U23" s="3" t="s">
        <v>45</v>
      </c>
      <c r="AA23" s="3" t="s">
        <v>51</v>
      </c>
      <c r="BI23" s="6" t="s">
        <v>84</v>
      </c>
      <c r="BO23" s="6" t="s">
        <v>89</v>
      </c>
      <c r="BU23" s="6" t="s">
        <v>95</v>
      </c>
      <c r="BX23" s="6" t="s">
        <v>98</v>
      </c>
      <c r="CC23" s="3" t="s">
        <v>63</v>
      </c>
      <c r="CJ23" s="6" t="s">
        <v>184</v>
      </c>
      <c r="CK23" s="6" t="s">
        <v>177</v>
      </c>
      <c r="CN23" s="6" t="s">
        <v>184</v>
      </c>
      <c r="CO23" s="6" t="s">
        <v>177</v>
      </c>
      <c r="CQ23" s="6" t="s">
        <v>177</v>
      </c>
      <c r="CU23" s="6" t="s">
        <v>177</v>
      </c>
      <c r="CW23" s="6" t="s">
        <v>177</v>
      </c>
      <c r="DE23" s="6" t="s">
        <v>177</v>
      </c>
      <c r="DG23" s="6" t="s">
        <v>177</v>
      </c>
      <c r="DI23" s="6" t="s">
        <v>177</v>
      </c>
      <c r="DK23" s="6" t="s">
        <v>177</v>
      </c>
      <c r="DN23" s="6" t="s">
        <v>184</v>
      </c>
      <c r="DP23" s="6" t="s">
        <v>184</v>
      </c>
      <c r="DQ23" s="6" t="s">
        <v>226</v>
      </c>
      <c r="DR23" s="56" t="s">
        <v>982</v>
      </c>
      <c r="DS23" s="56" t="s">
        <v>985</v>
      </c>
      <c r="DT23" s="56" t="s">
        <v>1061</v>
      </c>
      <c r="DX23" s="3" t="s">
        <v>62</v>
      </c>
      <c r="EA23" s="42"/>
      <c r="EB23" s="42"/>
      <c r="EC23" s="42"/>
      <c r="EE23" s="3" t="s">
        <v>227</v>
      </c>
      <c r="EF23" s="42" t="s">
        <v>1081</v>
      </c>
      <c r="EG23" s="42"/>
      <c r="EH23" s="42"/>
      <c r="EJ23" s="73" t="s">
        <v>1140</v>
      </c>
      <c r="EK23" s="9" t="s">
        <v>1081</v>
      </c>
      <c r="EM23" s="4" t="s">
        <v>63</v>
      </c>
      <c r="FF23" s="6" t="s">
        <v>63</v>
      </c>
      <c r="FI23" s="42"/>
      <c r="FM23" s="6" t="s">
        <v>63</v>
      </c>
      <c r="FR23" s="6" t="s">
        <v>63</v>
      </c>
      <c r="FW23" s="6" t="s">
        <v>63</v>
      </c>
      <c r="GB23" s="4" t="s">
        <v>63</v>
      </c>
      <c r="GV23" s="6" t="s">
        <v>62</v>
      </c>
      <c r="GZ23" s="6">
        <v>1</v>
      </c>
      <c r="HE23" s="6">
        <v>2</v>
      </c>
      <c r="HJ23" s="6">
        <v>3</v>
      </c>
      <c r="HO23" s="4">
        <v>4</v>
      </c>
    </row>
    <row r="24" spans="1:223" hidden="1">
      <c r="A24">
        <v>21</v>
      </c>
      <c r="B24">
        <v>3567677249</v>
      </c>
      <c r="C24">
        <v>56353112</v>
      </c>
      <c r="D24" s="87">
        <v>41949.642754629633</v>
      </c>
      <c r="E24" s="1">
        <v>41949.645092592589</v>
      </c>
      <c r="F24" t="s">
        <v>174</v>
      </c>
      <c r="H24" t="s">
        <v>945</v>
      </c>
      <c r="I24" s="3" t="s">
        <v>35</v>
      </c>
      <c r="Q24" s="6" t="s">
        <v>43</v>
      </c>
      <c r="S24" s="3" t="s">
        <v>228</v>
      </c>
      <c r="T24" s="11" t="s">
        <v>950</v>
      </c>
      <c r="V24" s="6" t="s">
        <v>46</v>
      </c>
      <c r="AD24" s="6" t="s">
        <v>54</v>
      </c>
      <c r="AI24" s="6" t="s">
        <v>60</v>
      </c>
      <c r="BD24" s="6" t="s">
        <v>80</v>
      </c>
      <c r="BF24" s="6" t="s">
        <v>179</v>
      </c>
      <c r="BG24" s="11" t="s">
        <v>179</v>
      </c>
      <c r="BI24" s="6" t="s">
        <v>84</v>
      </c>
      <c r="BN24" s="3" t="s">
        <v>88</v>
      </c>
      <c r="BU24" s="6" t="s">
        <v>95</v>
      </c>
      <c r="BX24" s="6" t="s">
        <v>98</v>
      </c>
      <c r="CG24" s="6" t="s">
        <v>229</v>
      </c>
      <c r="CH24" s="9" t="s">
        <v>977</v>
      </c>
      <c r="CI24" s="6" t="s">
        <v>177</v>
      </c>
      <c r="CK24" s="6" t="s">
        <v>177</v>
      </c>
      <c r="CN24" s="6" t="s">
        <v>184</v>
      </c>
      <c r="CO24" s="6" t="s">
        <v>177</v>
      </c>
      <c r="CS24" s="6" t="s">
        <v>177</v>
      </c>
      <c r="CW24" s="6" t="s">
        <v>177</v>
      </c>
      <c r="DC24" s="6" t="s">
        <v>177</v>
      </c>
      <c r="DE24" s="6" t="s">
        <v>177</v>
      </c>
      <c r="DG24" s="6" t="s">
        <v>177</v>
      </c>
      <c r="DI24" s="6" t="s">
        <v>177</v>
      </c>
      <c r="DK24" s="6" t="s">
        <v>177</v>
      </c>
      <c r="DM24" s="6" t="s">
        <v>177</v>
      </c>
      <c r="DO24" s="6" t="s">
        <v>177</v>
      </c>
      <c r="DX24" s="3" t="s">
        <v>62</v>
      </c>
      <c r="EA24" s="42"/>
      <c r="EB24" s="42"/>
      <c r="EC24" s="42"/>
      <c r="EF24" s="42"/>
      <c r="EG24" s="42"/>
      <c r="EH24" s="42"/>
      <c r="EK24" s="9" t="s">
        <v>990</v>
      </c>
      <c r="EM24" s="4" t="s">
        <v>63</v>
      </c>
      <c r="FF24" s="6" t="s">
        <v>63</v>
      </c>
      <c r="FI24" s="42"/>
      <c r="FM24" s="6" t="s">
        <v>63</v>
      </c>
      <c r="FR24" s="6" t="s">
        <v>63</v>
      </c>
      <c r="FW24" s="6" t="s">
        <v>63</v>
      </c>
      <c r="GA24" s="6" t="s">
        <v>62</v>
      </c>
      <c r="GF24" s="6">
        <v>2</v>
      </c>
      <c r="GI24" s="6">
        <v>1</v>
      </c>
      <c r="GP24" s="6">
        <v>4</v>
      </c>
      <c r="GS24" s="6">
        <v>3</v>
      </c>
      <c r="GV24" s="6" t="s">
        <v>62</v>
      </c>
      <c r="HA24" s="6">
        <v>2</v>
      </c>
      <c r="HD24" s="6">
        <v>1</v>
      </c>
      <c r="HK24" s="6">
        <v>4</v>
      </c>
      <c r="HN24" s="6">
        <v>3</v>
      </c>
    </row>
    <row r="25" spans="1:223" hidden="1">
      <c r="A25">
        <v>22</v>
      </c>
      <c r="B25">
        <v>3567664188</v>
      </c>
      <c r="C25">
        <v>56353112</v>
      </c>
      <c r="D25" s="87">
        <v>41949.63957175926</v>
      </c>
      <c r="E25" s="1">
        <v>41949.64271990741</v>
      </c>
      <c r="F25" t="s">
        <v>174</v>
      </c>
      <c r="H25" t="s">
        <v>945</v>
      </c>
      <c r="I25" s="3" t="s">
        <v>35</v>
      </c>
      <c r="O25" s="6" t="s">
        <v>41</v>
      </c>
      <c r="S25" s="3" t="s">
        <v>230</v>
      </c>
      <c r="T25" s="11" t="s">
        <v>949</v>
      </c>
      <c r="V25" s="6" t="s">
        <v>46</v>
      </c>
      <c r="AA25" s="3" t="s">
        <v>51</v>
      </c>
      <c r="BJ25" s="6" t="s">
        <v>85</v>
      </c>
      <c r="BN25" s="3" t="s">
        <v>88</v>
      </c>
      <c r="BS25" s="6" t="s">
        <v>93</v>
      </c>
      <c r="BY25" s="6" t="s">
        <v>99</v>
      </c>
      <c r="CC25" s="3" t="s">
        <v>63</v>
      </c>
      <c r="CI25" s="6" t="s">
        <v>177</v>
      </c>
      <c r="CK25" s="6" t="s">
        <v>177</v>
      </c>
      <c r="CM25" s="6" t="s">
        <v>177</v>
      </c>
      <c r="CO25" s="6" t="s">
        <v>177</v>
      </c>
      <c r="CQ25" s="6" t="s">
        <v>177</v>
      </c>
      <c r="CS25" s="6" t="s">
        <v>177</v>
      </c>
      <c r="CU25" s="6" t="s">
        <v>177</v>
      </c>
      <c r="CW25" s="6" t="s">
        <v>177</v>
      </c>
      <c r="CY25" s="6" t="s">
        <v>177</v>
      </c>
      <c r="DA25" s="6" t="s">
        <v>177</v>
      </c>
      <c r="DC25" s="6" t="s">
        <v>177</v>
      </c>
      <c r="DE25" s="6" t="s">
        <v>177</v>
      </c>
      <c r="DG25" s="6" t="s">
        <v>177</v>
      </c>
      <c r="DI25" s="6" t="s">
        <v>177</v>
      </c>
      <c r="DK25" s="6" t="s">
        <v>177</v>
      </c>
      <c r="DM25" s="6" t="s">
        <v>177</v>
      </c>
      <c r="DO25" s="6" t="s">
        <v>177</v>
      </c>
      <c r="DX25" s="3" t="s">
        <v>62</v>
      </c>
      <c r="EA25" s="42"/>
      <c r="EB25" s="42"/>
      <c r="EC25" s="42"/>
      <c r="EE25" s="3" t="s">
        <v>231</v>
      </c>
      <c r="EF25" s="42" t="s">
        <v>1110</v>
      </c>
      <c r="EG25" s="42"/>
      <c r="EH25" s="42"/>
      <c r="EK25" s="9" t="s">
        <v>1087</v>
      </c>
      <c r="EL25" s="3" t="s">
        <v>62</v>
      </c>
      <c r="ER25" t="s">
        <v>146</v>
      </c>
      <c r="FE25" s="6" t="s">
        <v>62</v>
      </c>
      <c r="FI25" s="42"/>
      <c r="FM25" s="6" t="s">
        <v>63</v>
      </c>
      <c r="FQ25" s="6" t="s">
        <v>62</v>
      </c>
      <c r="FV25" s="6" t="s">
        <v>62</v>
      </c>
      <c r="GA25" s="6" t="s">
        <v>62</v>
      </c>
      <c r="GE25" s="3">
        <v>1</v>
      </c>
      <c r="GK25" s="6">
        <v>3</v>
      </c>
      <c r="GP25" s="6">
        <v>4</v>
      </c>
      <c r="GR25" s="6">
        <v>2</v>
      </c>
      <c r="GV25" s="6" t="s">
        <v>62</v>
      </c>
      <c r="GZ25" s="6">
        <v>1</v>
      </c>
      <c r="HF25" s="6">
        <v>3</v>
      </c>
      <c r="HK25" s="6">
        <v>4</v>
      </c>
      <c r="HM25" s="6">
        <v>2</v>
      </c>
    </row>
    <row r="26" spans="1:223" hidden="1">
      <c r="A26">
        <v>23</v>
      </c>
      <c r="B26">
        <v>3567651536</v>
      </c>
      <c r="C26">
        <v>56353112</v>
      </c>
      <c r="D26" s="87">
        <v>41949.636435185188</v>
      </c>
      <c r="E26" s="1">
        <v>41949.638460648152</v>
      </c>
      <c r="F26" t="s">
        <v>174</v>
      </c>
      <c r="H26" t="s">
        <v>945</v>
      </c>
      <c r="I26" s="3" t="s">
        <v>35</v>
      </c>
      <c r="N26" s="6" t="s">
        <v>40</v>
      </c>
      <c r="S26" s="3" t="s">
        <v>182</v>
      </c>
      <c r="T26" s="11" t="s">
        <v>949</v>
      </c>
      <c r="V26" s="6" t="s">
        <v>46</v>
      </c>
      <c r="AA26" s="3" t="s">
        <v>51</v>
      </c>
      <c r="BJ26" s="6" t="s">
        <v>85</v>
      </c>
      <c r="BP26" s="4" t="s">
        <v>90</v>
      </c>
      <c r="BU26" s="6" t="s">
        <v>95</v>
      </c>
      <c r="BY26" s="6" t="s">
        <v>99</v>
      </c>
      <c r="CC26" s="3" t="s">
        <v>63</v>
      </c>
      <c r="CI26" s="6" t="s">
        <v>177</v>
      </c>
      <c r="CO26" s="6" t="s">
        <v>177</v>
      </c>
      <c r="CQ26" s="6" t="s">
        <v>177</v>
      </c>
      <c r="CS26" s="6" t="s">
        <v>177</v>
      </c>
      <c r="CU26" s="6" t="s">
        <v>177</v>
      </c>
      <c r="CY26" s="6" t="s">
        <v>177</v>
      </c>
      <c r="DE26" s="6" t="s">
        <v>177</v>
      </c>
      <c r="DG26" s="6" t="s">
        <v>177</v>
      </c>
      <c r="DI26" s="6" t="s">
        <v>177</v>
      </c>
      <c r="DK26" s="6" t="s">
        <v>177</v>
      </c>
      <c r="DM26" s="6" t="s">
        <v>177</v>
      </c>
      <c r="DO26" s="6" t="s">
        <v>177</v>
      </c>
      <c r="DX26" s="3" t="s">
        <v>62</v>
      </c>
      <c r="EA26" s="42"/>
      <c r="EB26" s="42"/>
      <c r="EC26" s="42"/>
      <c r="EF26" s="42"/>
      <c r="EG26" s="42"/>
      <c r="EH26" s="42"/>
      <c r="EK26" s="9" t="s">
        <v>990</v>
      </c>
      <c r="EM26" s="4" t="s">
        <v>63</v>
      </c>
      <c r="FE26" s="6" t="s">
        <v>62</v>
      </c>
      <c r="FI26" s="42"/>
      <c r="FL26" s="6" t="s">
        <v>62</v>
      </c>
      <c r="FQ26" s="6" t="s">
        <v>62</v>
      </c>
      <c r="FV26" s="6" t="s">
        <v>62</v>
      </c>
      <c r="GA26" s="6" t="s">
        <v>62</v>
      </c>
      <c r="GG26" s="6">
        <v>3</v>
      </c>
      <c r="GJ26" s="6">
        <v>2</v>
      </c>
      <c r="GP26" s="6">
        <v>4</v>
      </c>
      <c r="GQ26" s="6">
        <v>1</v>
      </c>
      <c r="GV26" s="6" t="s">
        <v>62</v>
      </c>
      <c r="HB26" s="6">
        <v>3</v>
      </c>
      <c r="HE26" s="6">
        <v>2</v>
      </c>
      <c r="HK26" s="6">
        <v>4</v>
      </c>
      <c r="HL26" s="6">
        <v>1</v>
      </c>
    </row>
    <row r="27" spans="1:223" hidden="1">
      <c r="A27">
        <v>24</v>
      </c>
      <c r="B27">
        <v>3567643208</v>
      </c>
      <c r="C27">
        <v>56353112</v>
      </c>
      <c r="D27" s="87">
        <v>41949.634351851855</v>
      </c>
      <c r="E27" s="1">
        <v>41949.636400462965</v>
      </c>
      <c r="F27" t="s">
        <v>174</v>
      </c>
      <c r="H27" t="s">
        <v>945</v>
      </c>
      <c r="I27" s="3" t="s">
        <v>35</v>
      </c>
      <c r="O27" s="6" t="s">
        <v>41</v>
      </c>
      <c r="S27" s="3" t="s">
        <v>230</v>
      </c>
      <c r="T27" s="11" t="s">
        <v>949</v>
      </c>
      <c r="V27" s="6" t="s">
        <v>46</v>
      </c>
      <c r="AA27" s="3" t="s">
        <v>51</v>
      </c>
      <c r="BJ27" s="6" t="s">
        <v>85</v>
      </c>
      <c r="BN27" s="3" t="s">
        <v>88</v>
      </c>
      <c r="BS27" s="6" t="s">
        <v>93</v>
      </c>
      <c r="BY27" s="6" t="s">
        <v>99</v>
      </c>
      <c r="CC27" s="3" t="s">
        <v>63</v>
      </c>
      <c r="CI27" s="6" t="s">
        <v>177</v>
      </c>
      <c r="CK27" s="6" t="s">
        <v>177</v>
      </c>
      <c r="CM27" s="6" t="s">
        <v>177</v>
      </c>
      <c r="CO27" s="6" t="s">
        <v>177</v>
      </c>
      <c r="CQ27" s="6" t="s">
        <v>177</v>
      </c>
      <c r="CS27" s="6" t="s">
        <v>177</v>
      </c>
      <c r="CU27" s="6" t="s">
        <v>177</v>
      </c>
      <c r="CW27" s="6" t="s">
        <v>177</v>
      </c>
      <c r="CY27" s="6" t="s">
        <v>177</v>
      </c>
      <c r="DA27" s="6" t="s">
        <v>177</v>
      </c>
      <c r="DC27" s="6" t="s">
        <v>177</v>
      </c>
      <c r="DE27" s="6" t="s">
        <v>177</v>
      </c>
      <c r="DG27" s="6" t="s">
        <v>177</v>
      </c>
      <c r="DI27" s="6" t="s">
        <v>177</v>
      </c>
      <c r="DK27" s="6" t="s">
        <v>177</v>
      </c>
      <c r="DM27" s="6" t="s">
        <v>177</v>
      </c>
      <c r="DO27" s="6" t="s">
        <v>177</v>
      </c>
      <c r="DX27" s="3" t="s">
        <v>62</v>
      </c>
      <c r="EA27" s="42"/>
      <c r="EB27" s="42"/>
      <c r="EC27" s="42"/>
      <c r="EE27" s="3" t="s">
        <v>232</v>
      </c>
      <c r="EF27" s="42" t="s">
        <v>1110</v>
      </c>
      <c r="EG27" s="42"/>
      <c r="EH27" s="42"/>
      <c r="EK27" s="9" t="s">
        <v>1087</v>
      </c>
      <c r="EL27" s="3" t="s">
        <v>62</v>
      </c>
      <c r="EN27" t="s">
        <v>142</v>
      </c>
      <c r="ER27" t="s">
        <v>146</v>
      </c>
      <c r="FE27" s="6" t="s">
        <v>62</v>
      </c>
      <c r="FI27" s="42"/>
      <c r="FL27" s="6" t="s">
        <v>62</v>
      </c>
      <c r="FQ27" s="6" t="s">
        <v>62</v>
      </c>
      <c r="FV27" s="6" t="s">
        <v>62</v>
      </c>
      <c r="GA27" s="6" t="s">
        <v>62</v>
      </c>
      <c r="GE27" s="3">
        <v>1</v>
      </c>
      <c r="GK27" s="6">
        <v>3</v>
      </c>
      <c r="GP27" s="6">
        <v>4</v>
      </c>
      <c r="GR27" s="6">
        <v>2</v>
      </c>
      <c r="GV27" s="6" t="s">
        <v>62</v>
      </c>
      <c r="GZ27" s="6">
        <v>1</v>
      </c>
      <c r="HF27" s="6">
        <v>3</v>
      </c>
      <c r="HK27" s="6">
        <v>4</v>
      </c>
      <c r="HM27" s="6">
        <v>2</v>
      </c>
    </row>
    <row r="28" spans="1:223" hidden="1">
      <c r="A28">
        <v>25</v>
      </c>
      <c r="B28">
        <v>3567630719</v>
      </c>
      <c r="C28">
        <v>56353112</v>
      </c>
      <c r="D28" s="87">
        <v>41949.631377314814</v>
      </c>
      <c r="E28" s="1">
        <v>41949.634259259263</v>
      </c>
      <c r="F28" t="s">
        <v>174</v>
      </c>
      <c r="H28" t="s">
        <v>945</v>
      </c>
      <c r="I28" s="3" t="s">
        <v>35</v>
      </c>
      <c r="P28" s="6" t="s">
        <v>42</v>
      </c>
      <c r="S28" s="3" t="s">
        <v>186</v>
      </c>
      <c r="T28" s="11" t="s">
        <v>949</v>
      </c>
      <c r="V28" s="6" t="s">
        <v>46</v>
      </c>
      <c r="AA28" s="3" t="s">
        <v>51</v>
      </c>
      <c r="BI28" s="6" t="s">
        <v>84</v>
      </c>
      <c r="BP28" s="4" t="s">
        <v>90</v>
      </c>
      <c r="BS28" s="6" t="s">
        <v>93</v>
      </c>
      <c r="BX28" s="6" t="s">
        <v>98</v>
      </c>
      <c r="CC28" s="3" t="s">
        <v>63</v>
      </c>
      <c r="CI28" s="6" t="s">
        <v>177</v>
      </c>
      <c r="CK28" s="6" t="s">
        <v>177</v>
      </c>
      <c r="CS28" s="6" t="s">
        <v>177</v>
      </c>
      <c r="CV28" s="6" t="s">
        <v>184</v>
      </c>
      <c r="CX28" s="6" t="s">
        <v>184</v>
      </c>
      <c r="CY28" s="6" t="s">
        <v>177</v>
      </c>
      <c r="DE28" s="6" t="s">
        <v>177</v>
      </c>
      <c r="DG28" s="6" t="s">
        <v>177</v>
      </c>
      <c r="DI28" s="6" t="s">
        <v>177</v>
      </c>
      <c r="DK28" s="6" t="s">
        <v>177</v>
      </c>
      <c r="DM28" s="6" t="s">
        <v>177</v>
      </c>
      <c r="DO28" s="6" t="s">
        <v>177</v>
      </c>
      <c r="DX28" s="3" t="s">
        <v>62</v>
      </c>
      <c r="EA28" s="42"/>
      <c r="EB28" s="42"/>
      <c r="EC28" s="42"/>
      <c r="EF28" s="42"/>
      <c r="EG28" s="42"/>
      <c r="EH28" s="42"/>
      <c r="EK28" s="9" t="s">
        <v>990</v>
      </c>
      <c r="EM28" s="4" t="s">
        <v>63</v>
      </c>
      <c r="FE28" s="6" t="s">
        <v>62</v>
      </c>
      <c r="FI28" s="42"/>
      <c r="FM28" s="6" t="s">
        <v>63</v>
      </c>
      <c r="FR28" s="6" t="s">
        <v>63</v>
      </c>
      <c r="FV28" s="6" t="s">
        <v>62</v>
      </c>
      <c r="GA28" s="6" t="s">
        <v>62</v>
      </c>
      <c r="GF28" s="6">
        <v>2</v>
      </c>
      <c r="GK28" s="6">
        <v>3</v>
      </c>
      <c r="GP28" s="6">
        <v>4</v>
      </c>
      <c r="GQ28" s="6">
        <v>1</v>
      </c>
      <c r="GV28" s="6" t="s">
        <v>62</v>
      </c>
      <c r="HA28" s="6">
        <v>2</v>
      </c>
      <c r="HF28" s="6">
        <v>3</v>
      </c>
      <c r="HK28" s="6">
        <v>4</v>
      </c>
      <c r="HL28" s="6">
        <v>1</v>
      </c>
    </row>
    <row r="29" spans="1:223" hidden="1">
      <c r="A29">
        <v>26</v>
      </c>
      <c r="B29">
        <v>3567622290</v>
      </c>
      <c r="C29">
        <v>56353112</v>
      </c>
      <c r="D29" s="87">
        <v>41949.629259259258</v>
      </c>
      <c r="E29" s="1">
        <v>41949.631284722222</v>
      </c>
      <c r="F29" t="s">
        <v>174</v>
      </c>
      <c r="H29" t="s">
        <v>945</v>
      </c>
      <c r="I29" s="3" t="s">
        <v>35</v>
      </c>
      <c r="P29" s="6" t="s">
        <v>42</v>
      </c>
      <c r="S29" s="3" t="s">
        <v>186</v>
      </c>
      <c r="T29" s="11" t="s">
        <v>949</v>
      </c>
      <c r="U29" s="3" t="s">
        <v>45</v>
      </c>
      <c r="AA29" s="3" t="s">
        <v>51</v>
      </c>
      <c r="BK29" s="6" t="s">
        <v>86</v>
      </c>
      <c r="BN29" s="3" t="s">
        <v>88</v>
      </c>
      <c r="BR29" s="6" t="s">
        <v>92</v>
      </c>
      <c r="BW29" s="3" t="s">
        <v>97</v>
      </c>
      <c r="CC29" s="3" t="s">
        <v>63</v>
      </c>
      <c r="CO29" s="6" t="s">
        <v>177</v>
      </c>
      <c r="CQ29" s="6" t="s">
        <v>177</v>
      </c>
      <c r="CS29" s="6" t="s">
        <v>177</v>
      </c>
      <c r="CW29" s="6" t="s">
        <v>177</v>
      </c>
      <c r="DE29" s="6" t="s">
        <v>177</v>
      </c>
      <c r="DG29" s="6" t="s">
        <v>177</v>
      </c>
      <c r="DI29" s="6" t="s">
        <v>177</v>
      </c>
      <c r="DK29" s="6" t="s">
        <v>177</v>
      </c>
      <c r="DO29" s="6" t="s">
        <v>177</v>
      </c>
      <c r="DX29" s="3" t="s">
        <v>62</v>
      </c>
      <c r="EA29" s="42"/>
      <c r="EB29" s="42"/>
      <c r="EC29" s="42"/>
      <c r="EE29" s="3" t="s">
        <v>233</v>
      </c>
      <c r="EF29" s="42" t="s">
        <v>1081</v>
      </c>
      <c r="EG29" s="42"/>
      <c r="EH29" s="42"/>
      <c r="EJ29" s="77" t="s">
        <v>242</v>
      </c>
      <c r="EK29" s="9" t="s">
        <v>1081</v>
      </c>
      <c r="EM29" s="4" t="s">
        <v>63</v>
      </c>
      <c r="FF29" s="6" t="s">
        <v>63</v>
      </c>
      <c r="FI29" s="42"/>
      <c r="FM29" s="6" t="s">
        <v>63</v>
      </c>
      <c r="FR29" s="6" t="s">
        <v>63</v>
      </c>
      <c r="FW29" s="6" t="s">
        <v>63</v>
      </c>
      <c r="GB29" s="4" t="s">
        <v>63</v>
      </c>
      <c r="GW29" s="6" t="s">
        <v>63</v>
      </c>
    </row>
    <row r="30" spans="1:223" hidden="1">
      <c r="A30">
        <v>27</v>
      </c>
      <c r="B30">
        <v>3567609213</v>
      </c>
      <c r="C30">
        <v>56353112</v>
      </c>
      <c r="D30" s="87">
        <v>41949.625972222224</v>
      </c>
      <c r="E30" s="1">
        <v>41949.62908564815</v>
      </c>
      <c r="F30" t="s">
        <v>174</v>
      </c>
      <c r="H30" t="s">
        <v>945</v>
      </c>
      <c r="I30" s="3" t="s">
        <v>35</v>
      </c>
      <c r="Q30" s="6" t="s">
        <v>43</v>
      </c>
      <c r="S30" s="3" t="s">
        <v>182</v>
      </c>
      <c r="T30" s="11" t="s">
        <v>949</v>
      </c>
      <c r="V30" s="6" t="s">
        <v>46</v>
      </c>
      <c r="AD30" s="6" t="s">
        <v>54</v>
      </c>
      <c r="AI30" s="6" t="s">
        <v>60</v>
      </c>
      <c r="BD30" s="6" t="s">
        <v>80</v>
      </c>
      <c r="BF30" s="6" t="s">
        <v>234</v>
      </c>
      <c r="BG30" s="10" t="s">
        <v>955</v>
      </c>
      <c r="BH30" s="3" t="s">
        <v>83</v>
      </c>
      <c r="BM30" s="4" t="s">
        <v>235</v>
      </c>
      <c r="BN30" s="3" t="s">
        <v>88</v>
      </c>
      <c r="BQ30" s="6" t="s">
        <v>91</v>
      </c>
      <c r="BY30" s="6" t="s">
        <v>99</v>
      </c>
      <c r="CC30" s="3" t="s">
        <v>63</v>
      </c>
      <c r="CI30" s="6" t="s">
        <v>177</v>
      </c>
      <c r="CK30" s="6" t="s">
        <v>177</v>
      </c>
      <c r="CO30" s="6" t="s">
        <v>177</v>
      </c>
      <c r="CQ30" s="6" t="s">
        <v>177</v>
      </c>
      <c r="CS30" s="6" t="s">
        <v>177</v>
      </c>
      <c r="CU30" s="6" t="s">
        <v>177</v>
      </c>
      <c r="CW30" s="6" t="s">
        <v>177</v>
      </c>
      <c r="DB30" s="6" t="s">
        <v>184</v>
      </c>
      <c r="DE30" s="6" t="s">
        <v>177</v>
      </c>
      <c r="DG30" s="6" t="s">
        <v>177</v>
      </c>
      <c r="DI30" s="6" t="s">
        <v>177</v>
      </c>
      <c r="DK30" s="6" t="s">
        <v>177</v>
      </c>
      <c r="DO30" s="6" t="s">
        <v>177</v>
      </c>
      <c r="DQ30" s="6" t="s">
        <v>236</v>
      </c>
      <c r="DR30" s="53" t="s">
        <v>981</v>
      </c>
      <c r="DX30" s="3" t="s">
        <v>62</v>
      </c>
      <c r="EA30" s="42"/>
      <c r="EB30" s="42"/>
      <c r="EC30" s="42"/>
      <c r="EE30" s="3" t="s">
        <v>237</v>
      </c>
      <c r="EF30" s="42" t="s">
        <v>1081</v>
      </c>
      <c r="EG30" s="42"/>
      <c r="EH30" s="42"/>
      <c r="EJ30" s="73" t="s">
        <v>1141</v>
      </c>
      <c r="EK30" s="9" t="s">
        <v>1081</v>
      </c>
      <c r="EM30" s="4" t="s">
        <v>63</v>
      </c>
      <c r="FE30" s="6" t="s">
        <v>62</v>
      </c>
      <c r="FI30" s="42"/>
      <c r="FM30" s="6" t="s">
        <v>63</v>
      </c>
      <c r="FR30" s="6" t="s">
        <v>63</v>
      </c>
      <c r="FS30" s="6" t="s">
        <v>238</v>
      </c>
      <c r="FT30" s="10" t="s">
        <v>1012</v>
      </c>
      <c r="FW30" s="6" t="s">
        <v>63</v>
      </c>
      <c r="GA30" s="6" t="s">
        <v>62</v>
      </c>
      <c r="GE30" s="3">
        <v>1</v>
      </c>
      <c r="GJ30" s="6">
        <v>2</v>
      </c>
      <c r="GP30" s="6">
        <v>4</v>
      </c>
      <c r="GS30" s="6">
        <v>3</v>
      </c>
      <c r="GV30" s="6" t="s">
        <v>62</v>
      </c>
      <c r="HA30" s="6">
        <v>2</v>
      </c>
      <c r="HF30" s="6">
        <v>3</v>
      </c>
      <c r="HK30" s="6">
        <v>4</v>
      </c>
      <c r="HL30" s="6">
        <v>1</v>
      </c>
    </row>
    <row r="31" spans="1:223" hidden="1">
      <c r="A31">
        <v>28</v>
      </c>
      <c r="B31">
        <v>3567600125</v>
      </c>
      <c r="C31">
        <v>56353112</v>
      </c>
      <c r="D31" s="87">
        <v>41949.623622685183</v>
      </c>
      <c r="E31" s="1">
        <v>41949.625868055555</v>
      </c>
      <c r="F31" t="s">
        <v>174</v>
      </c>
      <c r="H31" t="s">
        <v>945</v>
      </c>
      <c r="J31" s="6" t="s">
        <v>36</v>
      </c>
      <c r="Q31" s="6" t="s">
        <v>43</v>
      </c>
      <c r="S31" s="3" t="s">
        <v>182</v>
      </c>
      <c r="T31" s="11" t="s">
        <v>949</v>
      </c>
      <c r="U31" s="3" t="s">
        <v>45</v>
      </c>
      <c r="AA31" s="3" t="s">
        <v>51</v>
      </c>
      <c r="BL31" s="6" t="s">
        <v>87</v>
      </c>
      <c r="BO31" s="6" t="s">
        <v>89</v>
      </c>
      <c r="BR31" s="6" t="s">
        <v>92</v>
      </c>
      <c r="BX31" s="6" t="s">
        <v>98</v>
      </c>
      <c r="CC31" s="3" t="s">
        <v>63</v>
      </c>
      <c r="CJ31" s="6" t="s">
        <v>184</v>
      </c>
      <c r="CL31" s="6" t="s">
        <v>184</v>
      </c>
      <c r="CQ31" s="6" t="s">
        <v>177</v>
      </c>
      <c r="CU31" s="6" t="s">
        <v>177</v>
      </c>
      <c r="CW31" s="6" t="s">
        <v>177</v>
      </c>
      <c r="DB31" s="6" t="s">
        <v>184</v>
      </c>
      <c r="DD31" s="6" t="s">
        <v>184</v>
      </c>
      <c r="DE31" s="6" t="s">
        <v>177</v>
      </c>
      <c r="DI31" s="6" t="s">
        <v>177</v>
      </c>
      <c r="DL31" s="6" t="s">
        <v>184</v>
      </c>
      <c r="DY31" s="6" t="s">
        <v>63</v>
      </c>
      <c r="DZ31" s="6" t="s">
        <v>239</v>
      </c>
      <c r="EA31" s="42" t="s">
        <v>1061</v>
      </c>
      <c r="EB31" s="42" t="s">
        <v>982</v>
      </c>
      <c r="EC31" s="42"/>
      <c r="ED31" s="9" t="s">
        <v>1063</v>
      </c>
      <c r="EF31" s="42"/>
      <c r="EG31" s="42"/>
      <c r="EH31" s="42"/>
      <c r="EK31" s="9" t="s">
        <v>990</v>
      </c>
      <c r="EL31" s="3" t="s">
        <v>62</v>
      </c>
      <c r="EZ31" t="s">
        <v>240</v>
      </c>
      <c r="FA31" s="53" t="s">
        <v>999</v>
      </c>
      <c r="FC31" s="10" t="s">
        <v>999</v>
      </c>
      <c r="FF31" s="6" t="s">
        <v>63</v>
      </c>
      <c r="FI31" s="42"/>
      <c r="FM31" s="6" t="s">
        <v>63</v>
      </c>
      <c r="FR31" s="6" t="s">
        <v>63</v>
      </c>
      <c r="FW31" s="6" t="s">
        <v>63</v>
      </c>
      <c r="GA31" s="6" t="s">
        <v>62</v>
      </c>
      <c r="GW31" s="6" t="s">
        <v>63</v>
      </c>
    </row>
    <row r="32" spans="1:223" hidden="1">
      <c r="A32">
        <v>29</v>
      </c>
      <c r="B32">
        <v>3567588478</v>
      </c>
      <c r="C32">
        <v>56353112</v>
      </c>
      <c r="D32" s="87">
        <v>41949.620046296295</v>
      </c>
      <c r="E32" s="1">
        <v>41949.623530092591</v>
      </c>
      <c r="F32" t="s">
        <v>174</v>
      </c>
      <c r="H32" t="s">
        <v>945</v>
      </c>
      <c r="I32" s="3" t="s">
        <v>35</v>
      </c>
      <c r="Q32" s="6" t="s">
        <v>43</v>
      </c>
      <c r="S32" s="3" t="s">
        <v>186</v>
      </c>
      <c r="T32" s="11" t="s">
        <v>949</v>
      </c>
      <c r="V32" s="6" t="s">
        <v>46</v>
      </c>
      <c r="AA32" s="3" t="s">
        <v>51</v>
      </c>
      <c r="BL32" s="6" t="s">
        <v>87</v>
      </c>
      <c r="BN32" s="3" t="s">
        <v>88</v>
      </c>
      <c r="BT32" s="6" t="s">
        <v>94</v>
      </c>
      <c r="BX32" s="6" t="s">
        <v>98</v>
      </c>
      <c r="CB32" s="6" t="s">
        <v>241</v>
      </c>
      <c r="CC32" s="3" t="s">
        <v>63</v>
      </c>
      <c r="CO32" s="6" t="s">
        <v>177</v>
      </c>
      <c r="CS32" s="6" t="s">
        <v>177</v>
      </c>
      <c r="DD32" s="6" t="s">
        <v>184</v>
      </c>
      <c r="DF32" s="6" t="s">
        <v>184</v>
      </c>
      <c r="DG32" s="6" t="s">
        <v>177</v>
      </c>
      <c r="DJ32" s="6" t="s">
        <v>184</v>
      </c>
      <c r="DP32" s="6" t="s">
        <v>184</v>
      </c>
      <c r="DX32" s="3" t="s">
        <v>62</v>
      </c>
      <c r="EA32" s="42"/>
      <c r="EB32" s="42"/>
      <c r="EC32" s="42"/>
      <c r="EE32" s="3" t="s">
        <v>242</v>
      </c>
      <c r="EF32" s="42" t="s">
        <v>1081</v>
      </c>
      <c r="EG32" s="42"/>
      <c r="EH32" s="42"/>
      <c r="EJ32" s="77" t="s">
        <v>242</v>
      </c>
      <c r="EK32" s="9" t="s">
        <v>1081</v>
      </c>
      <c r="EM32" s="4" t="s">
        <v>63</v>
      </c>
      <c r="FF32" s="6" t="s">
        <v>63</v>
      </c>
      <c r="FG32" s="6" t="s">
        <v>243</v>
      </c>
      <c r="FH32" s="41" t="s">
        <v>1006</v>
      </c>
      <c r="FI32" s="53"/>
      <c r="FJ32" s="10" t="s">
        <v>1006</v>
      </c>
      <c r="FM32" s="6" t="s">
        <v>63</v>
      </c>
      <c r="FR32" s="6" t="s">
        <v>63</v>
      </c>
      <c r="FW32" s="6" t="s">
        <v>63</v>
      </c>
      <c r="FZ32" s="3" t="s">
        <v>157</v>
      </c>
      <c r="GE32" s="3">
        <v>1</v>
      </c>
      <c r="GK32" s="6">
        <v>3</v>
      </c>
      <c r="GP32" s="6">
        <v>4</v>
      </c>
      <c r="GR32" s="6">
        <v>2</v>
      </c>
      <c r="GV32" s="6" t="s">
        <v>62</v>
      </c>
      <c r="HA32" s="6">
        <v>2</v>
      </c>
      <c r="HD32" s="6">
        <v>1</v>
      </c>
      <c r="HJ32" s="6">
        <v>3</v>
      </c>
      <c r="HO32" s="4">
        <v>4</v>
      </c>
    </row>
    <row r="33" spans="1:223" hidden="1">
      <c r="A33">
        <v>30</v>
      </c>
      <c r="B33">
        <v>3567576830</v>
      </c>
      <c r="C33">
        <v>56353112</v>
      </c>
      <c r="D33" s="87">
        <v>41949.617523148147</v>
      </c>
      <c r="E33" s="1">
        <v>41949.619953703703</v>
      </c>
      <c r="F33" t="s">
        <v>174</v>
      </c>
      <c r="H33" t="s">
        <v>945</v>
      </c>
      <c r="J33" s="6" t="s">
        <v>36</v>
      </c>
      <c r="P33" s="6" t="s">
        <v>42</v>
      </c>
      <c r="S33" s="3" t="s">
        <v>186</v>
      </c>
      <c r="T33" s="11" t="s">
        <v>949</v>
      </c>
      <c r="U33" s="3" t="s">
        <v>45</v>
      </c>
      <c r="AA33" s="3" t="s">
        <v>51</v>
      </c>
      <c r="BL33" s="6" t="s">
        <v>87</v>
      </c>
      <c r="BN33" s="3" t="s">
        <v>88</v>
      </c>
      <c r="BQ33" s="6" t="s">
        <v>91</v>
      </c>
      <c r="BY33" s="6" t="s">
        <v>99</v>
      </c>
      <c r="CC33" s="3" t="s">
        <v>63</v>
      </c>
      <c r="CI33" s="6" t="s">
        <v>177</v>
      </c>
      <c r="CK33" s="6" t="s">
        <v>177</v>
      </c>
      <c r="CM33" s="6" t="s">
        <v>177</v>
      </c>
      <c r="CO33" s="6" t="s">
        <v>177</v>
      </c>
      <c r="CQ33" s="6" t="s">
        <v>177</v>
      </c>
      <c r="CS33" s="6" t="s">
        <v>177</v>
      </c>
      <c r="CU33" s="6" t="s">
        <v>177</v>
      </c>
      <c r="CW33" s="6" t="s">
        <v>177</v>
      </c>
      <c r="CY33" s="6" t="s">
        <v>177</v>
      </c>
      <c r="DA33" s="6" t="s">
        <v>177</v>
      </c>
      <c r="DC33" s="6" t="s">
        <v>177</v>
      </c>
      <c r="DE33" s="6" t="s">
        <v>177</v>
      </c>
      <c r="DG33" s="6" t="s">
        <v>177</v>
      </c>
      <c r="DI33" s="6" t="s">
        <v>177</v>
      </c>
      <c r="DK33" s="6" t="s">
        <v>177</v>
      </c>
      <c r="DM33" s="6" t="s">
        <v>177</v>
      </c>
      <c r="DO33" s="6" t="s">
        <v>177</v>
      </c>
      <c r="DX33" s="3" t="s">
        <v>62</v>
      </c>
      <c r="EA33" s="42"/>
      <c r="EB33" s="42"/>
      <c r="EC33" s="42"/>
      <c r="EE33" s="3" t="s">
        <v>244</v>
      </c>
      <c r="EF33" s="42"/>
      <c r="EG33" s="42"/>
      <c r="EH33" s="42"/>
      <c r="EK33" s="9" t="s">
        <v>990</v>
      </c>
      <c r="EL33" s="3" t="s">
        <v>62</v>
      </c>
      <c r="ER33" t="s">
        <v>146</v>
      </c>
      <c r="EV33" t="s">
        <v>150</v>
      </c>
      <c r="EX33" t="s">
        <v>152</v>
      </c>
      <c r="FF33" s="6" t="s">
        <v>63</v>
      </c>
      <c r="FI33" s="42"/>
      <c r="FR33" s="6" t="s">
        <v>63</v>
      </c>
      <c r="FW33" s="6" t="s">
        <v>63</v>
      </c>
      <c r="GA33" s="6" t="s">
        <v>62</v>
      </c>
      <c r="GE33" s="3">
        <v>1</v>
      </c>
      <c r="GJ33" s="6">
        <v>2</v>
      </c>
      <c r="GP33" s="6">
        <v>4</v>
      </c>
      <c r="GS33" s="6">
        <v>3</v>
      </c>
      <c r="GV33" s="6" t="s">
        <v>62</v>
      </c>
      <c r="HB33" s="6">
        <v>3</v>
      </c>
      <c r="HE33" s="6">
        <v>2</v>
      </c>
      <c r="HK33" s="6">
        <v>4</v>
      </c>
      <c r="HL33" s="6">
        <v>1</v>
      </c>
    </row>
    <row r="34" spans="1:223" hidden="1">
      <c r="A34">
        <v>31</v>
      </c>
      <c r="B34">
        <v>3567565605</v>
      </c>
      <c r="C34">
        <v>56353112</v>
      </c>
      <c r="D34" s="87">
        <v>41949.614444444444</v>
      </c>
      <c r="E34" s="1">
        <v>41949.617395833331</v>
      </c>
      <c r="F34" t="s">
        <v>174</v>
      </c>
      <c r="H34" t="s">
        <v>945</v>
      </c>
      <c r="I34" s="3" t="s">
        <v>35</v>
      </c>
      <c r="O34" s="6" t="s">
        <v>41</v>
      </c>
      <c r="S34" s="3" t="s">
        <v>182</v>
      </c>
      <c r="T34" s="11" t="s">
        <v>949</v>
      </c>
      <c r="U34" s="3" t="s">
        <v>45</v>
      </c>
      <c r="AA34" s="3" t="s">
        <v>51</v>
      </c>
      <c r="BH34" s="3" t="s">
        <v>83</v>
      </c>
      <c r="BP34" s="4" t="s">
        <v>90</v>
      </c>
      <c r="BQ34" s="6" t="s">
        <v>91</v>
      </c>
      <c r="BZ34" s="6" t="s">
        <v>100</v>
      </c>
      <c r="CC34" s="3" t="s">
        <v>63</v>
      </c>
      <c r="CI34" s="6" t="s">
        <v>177</v>
      </c>
      <c r="CK34" s="6" t="s">
        <v>177</v>
      </c>
      <c r="CN34" s="6" t="s">
        <v>184</v>
      </c>
      <c r="CQ34" s="6" t="s">
        <v>177</v>
      </c>
      <c r="CS34" s="6" t="s">
        <v>177</v>
      </c>
      <c r="CW34" s="6" t="s">
        <v>177</v>
      </c>
      <c r="CY34" s="6" t="s">
        <v>177</v>
      </c>
      <c r="DA34" s="6" t="s">
        <v>177</v>
      </c>
      <c r="DC34" s="6" t="s">
        <v>177</v>
      </c>
      <c r="DE34" s="6" t="s">
        <v>177</v>
      </c>
      <c r="DG34" s="6" t="s">
        <v>177</v>
      </c>
      <c r="DI34" s="6" t="s">
        <v>177</v>
      </c>
      <c r="DK34" s="6" t="s">
        <v>177</v>
      </c>
      <c r="DM34" s="6" t="s">
        <v>177</v>
      </c>
      <c r="DO34" s="6" t="s">
        <v>177</v>
      </c>
      <c r="DQ34" s="6" t="s">
        <v>245</v>
      </c>
      <c r="DR34" s="57" t="s">
        <v>982</v>
      </c>
      <c r="DS34" s="57" t="s">
        <v>1049</v>
      </c>
      <c r="DX34" s="3" t="s">
        <v>62</v>
      </c>
      <c r="EA34" s="42"/>
      <c r="EB34" s="42"/>
      <c r="EC34" s="42"/>
      <c r="EF34" s="42"/>
      <c r="EG34" s="42"/>
      <c r="EH34" s="42"/>
      <c r="EK34" s="9" t="s">
        <v>990</v>
      </c>
      <c r="EM34" s="4" t="s">
        <v>63</v>
      </c>
      <c r="FF34" s="6" t="s">
        <v>63</v>
      </c>
      <c r="FI34" s="42"/>
      <c r="FM34" s="6" t="s">
        <v>63</v>
      </c>
      <c r="FR34" s="6" t="s">
        <v>63</v>
      </c>
      <c r="FW34" s="6" t="s">
        <v>63</v>
      </c>
      <c r="GB34" s="4" t="s">
        <v>63</v>
      </c>
      <c r="GW34" s="6" t="s">
        <v>63</v>
      </c>
    </row>
    <row r="35" spans="1:223" hidden="1">
      <c r="A35">
        <v>32</v>
      </c>
      <c r="B35">
        <v>3567556604</v>
      </c>
      <c r="C35">
        <v>56353112</v>
      </c>
      <c r="D35" s="87">
        <v>41949.612002314818</v>
      </c>
      <c r="E35" s="1">
        <v>41949.614398148151</v>
      </c>
      <c r="F35" t="s">
        <v>174</v>
      </c>
      <c r="H35" t="s">
        <v>945</v>
      </c>
      <c r="J35" s="6" t="s">
        <v>36</v>
      </c>
      <c r="O35" s="6" t="s">
        <v>41</v>
      </c>
      <c r="S35" s="3" t="s">
        <v>246</v>
      </c>
      <c r="T35" s="11" t="s">
        <v>948</v>
      </c>
      <c r="Z35" s="4" t="s">
        <v>50</v>
      </c>
      <c r="AD35" s="6" t="s">
        <v>54</v>
      </c>
      <c r="AI35" s="6" t="s">
        <v>60</v>
      </c>
      <c r="BD35" s="6" t="s">
        <v>80</v>
      </c>
      <c r="BF35" s="6" t="s">
        <v>247</v>
      </c>
      <c r="BG35" s="11" t="s">
        <v>247</v>
      </c>
      <c r="BL35" s="6" t="s">
        <v>87</v>
      </c>
      <c r="BP35" s="4" t="s">
        <v>90</v>
      </c>
      <c r="BT35" s="6" t="s">
        <v>94</v>
      </c>
      <c r="BX35" s="6" t="s">
        <v>98</v>
      </c>
      <c r="CG35" s="6" t="s">
        <v>248</v>
      </c>
      <c r="CH35" s="9" t="s">
        <v>977</v>
      </c>
      <c r="CI35" s="6" t="s">
        <v>177</v>
      </c>
      <c r="CK35" s="6" t="s">
        <v>177</v>
      </c>
      <c r="CM35" s="6" t="s">
        <v>177</v>
      </c>
      <c r="DD35" s="6" t="s">
        <v>184</v>
      </c>
      <c r="DI35" s="6" t="s">
        <v>177</v>
      </c>
      <c r="DK35" s="6" t="s">
        <v>177</v>
      </c>
      <c r="DO35" s="6" t="s">
        <v>177</v>
      </c>
      <c r="DX35" s="3" t="s">
        <v>62</v>
      </c>
      <c r="EA35" s="42"/>
      <c r="EB35" s="42"/>
      <c r="EC35" s="42"/>
      <c r="EE35" s="3" t="s">
        <v>249</v>
      </c>
      <c r="EF35" s="42"/>
      <c r="EG35" s="42"/>
      <c r="EH35" s="42"/>
      <c r="EK35" s="9" t="s">
        <v>990</v>
      </c>
      <c r="EM35" s="4" t="s">
        <v>63</v>
      </c>
      <c r="FF35" s="6" t="s">
        <v>63</v>
      </c>
      <c r="FI35" s="42"/>
      <c r="FM35" s="6" t="s">
        <v>63</v>
      </c>
      <c r="FR35" s="6" t="s">
        <v>63</v>
      </c>
      <c r="FW35" s="6" t="s">
        <v>63</v>
      </c>
      <c r="GB35" s="4" t="s">
        <v>63</v>
      </c>
      <c r="GW35" s="6" t="s">
        <v>63</v>
      </c>
    </row>
    <row r="36" spans="1:223" s="34" customFormat="1" hidden="1">
      <c r="A36" s="34">
        <v>33</v>
      </c>
      <c r="B36" s="34">
        <v>3567507749</v>
      </c>
      <c r="C36" s="34">
        <v>56353112</v>
      </c>
      <c r="D36" s="88">
        <v>41949.599236111113</v>
      </c>
      <c r="E36" s="35">
        <v>41949.611956018518</v>
      </c>
      <c r="F36" s="34" t="s">
        <v>174</v>
      </c>
      <c r="H36" s="34" t="s">
        <v>945</v>
      </c>
      <c r="I36" s="36"/>
      <c r="J36" s="37" t="s">
        <v>36</v>
      </c>
      <c r="K36" s="38"/>
      <c r="L36" s="41"/>
      <c r="M36" s="41"/>
      <c r="N36" s="41"/>
      <c r="O36" s="41"/>
      <c r="P36" s="41"/>
      <c r="Q36" s="41" t="s">
        <v>43</v>
      </c>
      <c r="R36" s="42"/>
      <c r="S36" s="43" t="s">
        <v>250</v>
      </c>
      <c r="T36" s="41" t="s">
        <v>950</v>
      </c>
      <c r="U36" s="43"/>
      <c r="V36" s="41"/>
      <c r="W36" s="41"/>
      <c r="X36" s="41"/>
      <c r="Y36" s="41"/>
      <c r="Z36" s="42" t="s">
        <v>50</v>
      </c>
      <c r="AA36" s="43"/>
      <c r="AB36" s="41"/>
      <c r="AC36" s="41"/>
      <c r="AD36" s="41" t="s">
        <v>54</v>
      </c>
      <c r="AE36" s="41"/>
      <c r="AF36" s="41"/>
      <c r="AG36" s="42"/>
      <c r="AH36" s="41" t="s">
        <v>59</v>
      </c>
      <c r="AI36" s="41"/>
      <c r="AJ36" s="41"/>
      <c r="AK36" s="43" t="s">
        <v>62</v>
      </c>
      <c r="AL36" s="42"/>
      <c r="AM36" s="43"/>
      <c r="AN36" s="41"/>
      <c r="AO36" s="41"/>
      <c r="AP36" s="41"/>
      <c r="AQ36" s="42"/>
      <c r="AR36" s="41"/>
      <c r="AS36" s="41"/>
      <c r="AT36" s="41"/>
      <c r="AU36" s="41"/>
      <c r="AV36" s="41"/>
      <c r="AW36" s="41"/>
      <c r="AX36" s="41"/>
      <c r="AY36" s="41"/>
      <c r="AZ36" s="41"/>
      <c r="BA36" s="41" t="s">
        <v>77</v>
      </c>
      <c r="BB36" s="41"/>
      <c r="BC36" s="41"/>
      <c r="BD36" s="41"/>
      <c r="BE36" s="41"/>
      <c r="BF36" s="41"/>
      <c r="BG36" s="41"/>
      <c r="BH36" s="43"/>
      <c r="BI36" s="41"/>
      <c r="BJ36" s="41"/>
      <c r="BK36" s="41"/>
      <c r="BL36" s="41" t="s">
        <v>87</v>
      </c>
      <c r="BM36" s="42"/>
      <c r="BN36" s="43"/>
      <c r="BO36" s="41" t="s">
        <v>89</v>
      </c>
      <c r="BP36" s="42"/>
      <c r="BQ36" s="41"/>
      <c r="BR36" s="41" t="s">
        <v>92</v>
      </c>
      <c r="BS36" s="41"/>
      <c r="BT36" s="41"/>
      <c r="BU36" s="41"/>
      <c r="BV36" s="42"/>
      <c r="BW36" s="43"/>
      <c r="BX36" s="41" t="s">
        <v>98</v>
      </c>
      <c r="BY36" s="41"/>
      <c r="BZ36" s="41"/>
      <c r="CA36" s="41"/>
      <c r="CB36" s="41"/>
      <c r="CC36" s="43"/>
      <c r="CD36" s="41" t="s">
        <v>102</v>
      </c>
      <c r="CE36" s="41"/>
      <c r="CF36" s="41"/>
      <c r="CG36" s="41"/>
      <c r="CH36" s="42"/>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t="s">
        <v>177</v>
      </c>
      <c r="DL36" s="41"/>
      <c r="DM36" s="41"/>
      <c r="DN36" s="41"/>
      <c r="DO36" s="41"/>
      <c r="DP36" s="41"/>
      <c r="DQ36" s="39" t="s">
        <v>1052</v>
      </c>
      <c r="DR36" s="41"/>
      <c r="DS36" s="41"/>
      <c r="DT36" s="41"/>
      <c r="DU36" s="41"/>
      <c r="DV36" s="41"/>
      <c r="DW36" s="37"/>
      <c r="DX36" s="36"/>
      <c r="DY36" s="37"/>
      <c r="DZ36" s="37"/>
      <c r="EA36" s="42"/>
      <c r="EB36" s="42"/>
      <c r="EC36" s="42"/>
      <c r="ED36" s="38"/>
      <c r="EE36" s="36"/>
      <c r="EF36" s="42"/>
      <c r="EG36" s="42"/>
      <c r="EH36" s="42"/>
      <c r="EI36" s="41"/>
      <c r="EJ36" s="76"/>
      <c r="EK36" s="38"/>
      <c r="EL36" s="36"/>
      <c r="EM36" s="38"/>
      <c r="FA36" s="53"/>
      <c r="FD36" s="36"/>
      <c r="FE36" s="37"/>
      <c r="FF36" s="37"/>
      <c r="FG36" s="37"/>
      <c r="FH36" s="37"/>
      <c r="FI36" s="38"/>
      <c r="FJ36" s="37"/>
      <c r="FK36" s="36"/>
      <c r="FL36" s="37"/>
      <c r="FM36" s="37"/>
      <c r="FN36" s="37"/>
      <c r="FO36" s="38"/>
      <c r="FP36" s="37"/>
      <c r="FQ36" s="37"/>
      <c r="FR36" s="37"/>
      <c r="FS36" s="37"/>
      <c r="FT36" s="38"/>
      <c r="FU36" s="36"/>
      <c r="FV36" s="37"/>
      <c r="FW36" s="37"/>
      <c r="FX36" s="37"/>
      <c r="FY36" s="37"/>
      <c r="FZ36" s="36"/>
      <c r="GA36" s="37"/>
      <c r="GB36" s="38"/>
      <c r="GC36" s="37"/>
      <c r="GD36" s="38"/>
      <c r="GE36" s="36"/>
      <c r="GF36" s="37"/>
      <c r="GG36" s="37"/>
      <c r="GH36" s="37"/>
      <c r="GI36" s="37"/>
      <c r="GJ36" s="37"/>
      <c r="GK36" s="37"/>
      <c r="GL36" s="37"/>
      <c r="GM36" s="37"/>
      <c r="GN36" s="37"/>
      <c r="GO36" s="37"/>
      <c r="GP36" s="37"/>
      <c r="GQ36" s="37"/>
      <c r="GR36" s="37"/>
      <c r="GS36" s="37"/>
      <c r="GT36" s="38"/>
      <c r="GU36" s="36"/>
      <c r="GV36" s="37"/>
      <c r="GW36" s="37"/>
      <c r="GX36" s="36"/>
      <c r="GY36" s="38"/>
      <c r="GZ36" s="37"/>
      <c r="HA36" s="37"/>
      <c r="HB36" s="37"/>
      <c r="HC36" s="37"/>
      <c r="HD36" s="37"/>
      <c r="HE36" s="37"/>
      <c r="HF36" s="37"/>
      <c r="HG36" s="37"/>
      <c r="HH36" s="37"/>
      <c r="HI36" s="37"/>
      <c r="HJ36" s="37"/>
      <c r="HK36" s="37"/>
      <c r="HL36" s="37"/>
      <c r="HM36" s="37"/>
      <c r="HN36" s="37"/>
      <c r="HO36" s="38"/>
    </row>
    <row r="37" spans="1:223" hidden="1">
      <c r="A37">
        <v>34</v>
      </c>
      <c r="B37">
        <v>3537424323</v>
      </c>
      <c r="C37">
        <v>56353112</v>
      </c>
      <c r="D37" s="87">
        <v>41935.505358796298</v>
      </c>
      <c r="E37" s="1">
        <v>41935.506608796299</v>
      </c>
      <c r="F37" t="s">
        <v>251</v>
      </c>
      <c r="H37" t="s">
        <v>363</v>
      </c>
      <c r="I37" s="3" t="s">
        <v>35</v>
      </c>
      <c r="N37" s="6" t="s">
        <v>40</v>
      </c>
      <c r="S37" s="3" t="s">
        <v>252</v>
      </c>
      <c r="T37" s="11" t="s">
        <v>949</v>
      </c>
      <c r="W37" s="6" t="s">
        <v>47</v>
      </c>
      <c r="AB37" s="6" t="s">
        <v>52</v>
      </c>
      <c r="BK37" s="6" t="s">
        <v>86</v>
      </c>
      <c r="BN37" s="3" t="s">
        <v>88</v>
      </c>
      <c r="BT37" s="6" t="s">
        <v>94</v>
      </c>
      <c r="BW37" s="3" t="s">
        <v>97</v>
      </c>
      <c r="CG37" s="6" t="s">
        <v>253</v>
      </c>
      <c r="CH37" s="9" t="s">
        <v>976</v>
      </c>
      <c r="EA37" s="42"/>
      <c r="EB37" s="42"/>
      <c r="EC37" s="42"/>
      <c r="EF37" s="42"/>
      <c r="EG37" s="42"/>
      <c r="EH37" s="42"/>
      <c r="EK37" s="9" t="s">
        <v>990</v>
      </c>
      <c r="FI37" s="42"/>
    </row>
    <row r="38" spans="1:223" hidden="1">
      <c r="A38">
        <v>35</v>
      </c>
      <c r="B38">
        <v>3433637057</v>
      </c>
      <c r="C38">
        <v>56353112</v>
      </c>
      <c r="D38" s="87">
        <v>41881.472268518519</v>
      </c>
      <c r="E38" s="1">
        <v>41881.479444444441</v>
      </c>
      <c r="F38" t="s">
        <v>254</v>
      </c>
      <c r="H38" t="s">
        <v>363</v>
      </c>
      <c r="J38" s="6" t="s">
        <v>36</v>
      </c>
      <c r="P38" s="6" t="s">
        <v>42</v>
      </c>
      <c r="S38" s="3" t="s">
        <v>252</v>
      </c>
      <c r="T38" s="11" t="s">
        <v>949</v>
      </c>
      <c r="V38" s="6" t="s">
        <v>46</v>
      </c>
      <c r="AA38" s="3" t="s">
        <v>51</v>
      </c>
      <c r="BI38" s="6" t="s">
        <v>84</v>
      </c>
      <c r="BN38" s="3" t="s">
        <v>88</v>
      </c>
      <c r="BT38" s="6" t="s">
        <v>94</v>
      </c>
      <c r="BX38" s="6" t="s">
        <v>98</v>
      </c>
      <c r="CD38" s="6" t="s">
        <v>102</v>
      </c>
      <c r="CK38" s="6" t="s">
        <v>177</v>
      </c>
      <c r="CO38" s="6" t="s">
        <v>177</v>
      </c>
      <c r="CQ38" s="6" t="s">
        <v>177</v>
      </c>
      <c r="CV38" s="6" t="s">
        <v>184</v>
      </c>
      <c r="CX38" s="6" t="s">
        <v>184</v>
      </c>
      <c r="CZ38" s="6" t="s">
        <v>184</v>
      </c>
      <c r="DA38" s="6" t="s">
        <v>177</v>
      </c>
      <c r="DG38" s="6" t="s">
        <v>177</v>
      </c>
      <c r="DI38" s="6" t="s">
        <v>177</v>
      </c>
      <c r="DL38" s="6" t="s">
        <v>184</v>
      </c>
      <c r="DM38" s="6" t="s">
        <v>177</v>
      </c>
      <c r="DO38" s="6" t="s">
        <v>177</v>
      </c>
      <c r="DY38" s="6" t="s">
        <v>63</v>
      </c>
      <c r="DZ38" s="6" t="s">
        <v>255</v>
      </c>
      <c r="EA38" s="42" t="s">
        <v>992</v>
      </c>
      <c r="EB38" s="42" t="s">
        <v>993</v>
      </c>
      <c r="EC38" s="42"/>
      <c r="ED38" s="9" t="s">
        <v>991</v>
      </c>
      <c r="EE38" s="71" t="s">
        <v>256</v>
      </c>
      <c r="EF38" s="42" t="s">
        <v>1110</v>
      </c>
      <c r="EG38" s="42" t="s">
        <v>1084</v>
      </c>
      <c r="EH38" s="42"/>
      <c r="EJ38" s="59" t="s">
        <v>1150</v>
      </c>
      <c r="EK38" s="9" t="s">
        <v>1100</v>
      </c>
      <c r="EL38" s="3" t="s">
        <v>62</v>
      </c>
      <c r="EO38" t="s">
        <v>143</v>
      </c>
      <c r="EP38" t="s">
        <v>144</v>
      </c>
      <c r="FE38" s="6" t="s">
        <v>62</v>
      </c>
      <c r="FI38" s="42"/>
      <c r="FM38" s="6" t="s">
        <v>63</v>
      </c>
      <c r="FQ38" s="6" t="s">
        <v>62</v>
      </c>
      <c r="FV38" s="6" t="s">
        <v>62</v>
      </c>
      <c r="GA38" s="6" t="s">
        <v>62</v>
      </c>
      <c r="GF38" s="6">
        <v>2</v>
      </c>
      <c r="GK38" s="6">
        <v>3</v>
      </c>
      <c r="GP38" s="6">
        <v>4</v>
      </c>
      <c r="GQ38" s="6">
        <v>1</v>
      </c>
      <c r="GV38" s="6" t="s">
        <v>62</v>
      </c>
      <c r="HC38" s="6">
        <v>4</v>
      </c>
      <c r="HE38" s="6">
        <v>2</v>
      </c>
      <c r="HJ38" s="6">
        <v>3</v>
      </c>
      <c r="HL38" s="6">
        <v>1</v>
      </c>
    </row>
    <row r="39" spans="1:223" hidden="1">
      <c r="A39">
        <v>36</v>
      </c>
      <c r="B39">
        <v>3431076549</v>
      </c>
      <c r="C39">
        <v>56353112</v>
      </c>
      <c r="D39" s="87">
        <v>41879.810624999998</v>
      </c>
      <c r="E39" s="1">
        <v>41879.831319444442</v>
      </c>
      <c r="F39" t="s">
        <v>257</v>
      </c>
      <c r="H39" t="s">
        <v>363</v>
      </c>
      <c r="K39" s="4" t="s">
        <v>37</v>
      </c>
      <c r="R39" s="4" t="s">
        <v>37</v>
      </c>
      <c r="S39" s="3" t="s">
        <v>182</v>
      </c>
      <c r="T39" s="11" t="s">
        <v>949</v>
      </c>
      <c r="X39" s="6" t="s">
        <v>48</v>
      </c>
      <c r="AD39" s="6" t="s">
        <v>54</v>
      </c>
      <c r="AI39" s="6" t="s">
        <v>60</v>
      </c>
      <c r="BD39" s="6" t="s">
        <v>80</v>
      </c>
      <c r="BF39" s="6" t="s">
        <v>258</v>
      </c>
      <c r="BG39" s="11" t="s">
        <v>258</v>
      </c>
      <c r="BI39" s="6" t="s">
        <v>84</v>
      </c>
      <c r="BO39" s="6" t="s">
        <v>89</v>
      </c>
      <c r="BU39" s="6" t="s">
        <v>95</v>
      </c>
      <c r="BW39" s="3" t="s">
        <v>97</v>
      </c>
      <c r="CD39" s="6" t="s">
        <v>102</v>
      </c>
      <c r="CI39" s="6" t="s">
        <v>177</v>
      </c>
      <c r="CK39" s="6" t="s">
        <v>177</v>
      </c>
      <c r="CN39" s="6" t="s">
        <v>184</v>
      </c>
      <c r="CO39" s="6" t="s">
        <v>177</v>
      </c>
      <c r="CQ39" s="6" t="s">
        <v>177</v>
      </c>
      <c r="CS39" s="6" t="s">
        <v>177</v>
      </c>
      <c r="CU39" s="6" t="s">
        <v>177</v>
      </c>
      <c r="CW39" s="6" t="s">
        <v>177</v>
      </c>
      <c r="CY39" s="6" t="s">
        <v>177</v>
      </c>
      <c r="DA39" s="6" t="s">
        <v>177</v>
      </c>
      <c r="DC39" s="6" t="s">
        <v>177</v>
      </c>
      <c r="DE39" s="6" t="s">
        <v>177</v>
      </c>
      <c r="DG39" s="6" t="s">
        <v>177</v>
      </c>
      <c r="DI39" s="6" t="s">
        <v>177</v>
      </c>
      <c r="DK39" s="6" t="s">
        <v>177</v>
      </c>
      <c r="DM39" s="6" t="s">
        <v>177</v>
      </c>
      <c r="DO39" s="6" t="s">
        <v>177</v>
      </c>
      <c r="DX39" s="3" t="s">
        <v>62</v>
      </c>
      <c r="DZ39" s="6" t="s">
        <v>259</v>
      </c>
      <c r="EA39" s="42" t="s">
        <v>1071</v>
      </c>
      <c r="EB39" s="42"/>
      <c r="EC39" s="42"/>
      <c r="ED39" s="9" t="s">
        <v>1071</v>
      </c>
      <c r="EE39" s="71" t="s">
        <v>260</v>
      </c>
      <c r="EF39" s="42" t="s">
        <v>1081</v>
      </c>
      <c r="EG39" s="42"/>
      <c r="EH39" s="42"/>
      <c r="EJ39" s="63" t="s">
        <v>1140</v>
      </c>
      <c r="EK39" s="9" t="s">
        <v>1081</v>
      </c>
      <c r="EL39" s="3" t="s">
        <v>62</v>
      </c>
      <c r="EN39" t="s">
        <v>142</v>
      </c>
      <c r="EW39" t="s">
        <v>151</v>
      </c>
      <c r="EX39" t="s">
        <v>152</v>
      </c>
      <c r="EZ39" t="s">
        <v>261</v>
      </c>
      <c r="FA39" s="53" t="s">
        <v>1000</v>
      </c>
      <c r="FC39" s="10" t="s">
        <v>1000</v>
      </c>
      <c r="FE39" s="6" t="s">
        <v>62</v>
      </c>
      <c r="FI39" s="42"/>
      <c r="FL39" s="6" t="s">
        <v>62</v>
      </c>
      <c r="FQ39" s="6" t="s">
        <v>62</v>
      </c>
      <c r="FV39" s="6" t="s">
        <v>62</v>
      </c>
      <c r="GA39" s="6" t="s">
        <v>62</v>
      </c>
      <c r="GG39" s="6">
        <v>3</v>
      </c>
      <c r="GL39" s="6">
        <v>4</v>
      </c>
      <c r="GN39" s="6">
        <v>2</v>
      </c>
      <c r="GQ39" s="6">
        <v>1</v>
      </c>
      <c r="GV39" s="6" t="s">
        <v>62</v>
      </c>
      <c r="HC39" s="6">
        <v>4</v>
      </c>
      <c r="HF39" s="6">
        <v>3</v>
      </c>
      <c r="HI39" s="6">
        <v>2</v>
      </c>
      <c r="HL39" s="6">
        <v>1</v>
      </c>
    </row>
    <row r="40" spans="1:223" hidden="1">
      <c r="A40">
        <v>37</v>
      </c>
      <c r="B40">
        <v>3430223028</v>
      </c>
      <c r="C40">
        <v>56353112</v>
      </c>
      <c r="D40" s="87">
        <v>41879.518067129633</v>
      </c>
      <c r="E40" s="1">
        <v>41879.534317129626</v>
      </c>
      <c r="F40" t="s">
        <v>262</v>
      </c>
      <c r="H40" t="s">
        <v>363</v>
      </c>
      <c r="J40" s="6" t="s">
        <v>36</v>
      </c>
      <c r="P40" s="6" t="s">
        <v>42</v>
      </c>
      <c r="S40" s="3" t="s">
        <v>252</v>
      </c>
      <c r="T40" s="11" t="s">
        <v>949</v>
      </c>
      <c r="V40" s="6" t="s">
        <v>46</v>
      </c>
      <c r="AD40" s="6" t="s">
        <v>54</v>
      </c>
      <c r="AH40" s="6" t="s">
        <v>59</v>
      </c>
      <c r="AK40" s="3" t="s">
        <v>62</v>
      </c>
      <c r="AT40" s="6" t="s">
        <v>70</v>
      </c>
      <c r="BI40" s="6" t="s">
        <v>84</v>
      </c>
      <c r="BN40" s="3" t="s">
        <v>88</v>
      </c>
      <c r="BU40" s="6" t="s">
        <v>95</v>
      </c>
      <c r="BW40" s="3" t="s">
        <v>97</v>
      </c>
      <c r="CC40" s="3" t="s">
        <v>63</v>
      </c>
      <c r="CO40" s="6" t="s">
        <v>177</v>
      </c>
      <c r="CQ40" s="6" t="s">
        <v>177</v>
      </c>
      <c r="CS40" s="6" t="s">
        <v>177</v>
      </c>
      <c r="CV40" s="6" t="s">
        <v>184</v>
      </c>
      <c r="CW40" s="6" t="s">
        <v>177</v>
      </c>
      <c r="CY40" s="6" t="s">
        <v>177</v>
      </c>
      <c r="DB40" s="6" t="s">
        <v>184</v>
      </c>
      <c r="DG40" s="6" t="s">
        <v>177</v>
      </c>
      <c r="DI40" s="6" t="s">
        <v>177</v>
      </c>
      <c r="DN40" s="6" t="s">
        <v>184</v>
      </c>
      <c r="DX40" s="3" t="s">
        <v>62</v>
      </c>
      <c r="DZ40" s="6" t="s">
        <v>263</v>
      </c>
      <c r="EA40" s="42" t="s">
        <v>1061</v>
      </c>
      <c r="EB40" s="42" t="s">
        <v>992</v>
      </c>
      <c r="EC40" s="42"/>
      <c r="ED40" s="9" t="s">
        <v>1064</v>
      </c>
      <c r="EE40" s="3" t="s">
        <v>264</v>
      </c>
      <c r="EF40" s="42" t="s">
        <v>1081</v>
      </c>
      <c r="EG40" s="42"/>
      <c r="EH40" s="42"/>
      <c r="EJ40" s="77" t="s">
        <v>242</v>
      </c>
      <c r="EK40" s="9" t="s">
        <v>1081</v>
      </c>
      <c r="EM40" s="4" t="s">
        <v>63</v>
      </c>
      <c r="FE40" s="6" t="s">
        <v>62</v>
      </c>
      <c r="FG40" s="6" t="s">
        <v>265</v>
      </c>
      <c r="FH40" s="41" t="s">
        <v>319</v>
      </c>
      <c r="FI40" s="53"/>
      <c r="FJ40" s="10" t="s">
        <v>319</v>
      </c>
      <c r="FL40" s="6" t="s">
        <v>62</v>
      </c>
      <c r="FR40" s="6" t="s">
        <v>63</v>
      </c>
      <c r="FS40" s="6" t="s">
        <v>266</v>
      </c>
      <c r="FT40" s="10" t="s">
        <v>1012</v>
      </c>
      <c r="FV40" s="6" t="s">
        <v>62</v>
      </c>
      <c r="GA40" s="6" t="s">
        <v>62</v>
      </c>
      <c r="GF40" s="6">
        <v>2</v>
      </c>
      <c r="GK40" s="6">
        <v>3</v>
      </c>
      <c r="GP40" s="6">
        <v>4</v>
      </c>
      <c r="GQ40" s="6">
        <v>1</v>
      </c>
      <c r="GV40" s="6" t="s">
        <v>62</v>
      </c>
      <c r="HB40" s="6">
        <v>3</v>
      </c>
      <c r="HE40" s="6">
        <v>2</v>
      </c>
      <c r="HK40" s="6">
        <v>4</v>
      </c>
      <c r="HL40" s="6">
        <v>1</v>
      </c>
    </row>
    <row r="41" spans="1:223" hidden="1">
      <c r="A41">
        <v>38</v>
      </c>
      <c r="B41">
        <v>3430096917</v>
      </c>
      <c r="C41">
        <v>56353112</v>
      </c>
      <c r="D41" s="87">
        <v>41879.458078703705</v>
      </c>
      <c r="E41" s="1">
        <v>41879.462812500002</v>
      </c>
      <c r="F41" t="s">
        <v>267</v>
      </c>
      <c r="H41" t="s">
        <v>363</v>
      </c>
      <c r="I41" s="3" t="s">
        <v>35</v>
      </c>
      <c r="L41" s="6" t="s">
        <v>38</v>
      </c>
      <c r="S41" s="3" t="s">
        <v>268</v>
      </c>
      <c r="T41" s="11" t="s">
        <v>950</v>
      </c>
      <c r="Z41" s="4" t="s">
        <v>50</v>
      </c>
      <c r="AD41" s="6" t="s">
        <v>54</v>
      </c>
      <c r="AI41" s="6" t="s">
        <v>60</v>
      </c>
      <c r="AS41" s="6" t="s">
        <v>69</v>
      </c>
      <c r="BI41" s="6" t="s">
        <v>84</v>
      </c>
      <c r="BO41" s="6" t="s">
        <v>89</v>
      </c>
      <c r="BU41" s="6" t="s">
        <v>95</v>
      </c>
      <c r="BX41" s="6" t="s">
        <v>98</v>
      </c>
      <c r="CE41" s="6" t="s">
        <v>103</v>
      </c>
      <c r="CI41" s="6" t="s">
        <v>177</v>
      </c>
      <c r="CK41" s="6" t="s">
        <v>177</v>
      </c>
      <c r="CN41" s="6" t="s">
        <v>184</v>
      </c>
      <c r="CO41" s="6" t="s">
        <v>177</v>
      </c>
      <c r="CQ41" s="6" t="s">
        <v>177</v>
      </c>
      <c r="CT41" s="6" t="s">
        <v>184</v>
      </c>
      <c r="CV41" s="6" t="s">
        <v>184</v>
      </c>
      <c r="CX41" s="6" t="s">
        <v>184</v>
      </c>
      <c r="CY41" s="6" t="s">
        <v>177</v>
      </c>
      <c r="DB41" s="6" t="s">
        <v>184</v>
      </c>
      <c r="DD41" s="6" t="s">
        <v>184</v>
      </c>
      <c r="DE41" s="6" t="s">
        <v>177</v>
      </c>
      <c r="DG41" s="6" t="s">
        <v>177</v>
      </c>
      <c r="DI41" s="6" t="s">
        <v>177</v>
      </c>
      <c r="DK41" s="6" t="s">
        <v>177</v>
      </c>
      <c r="DM41" s="6" t="s">
        <v>177</v>
      </c>
      <c r="DO41" s="6" t="s">
        <v>177</v>
      </c>
      <c r="DY41" s="6" t="s">
        <v>63</v>
      </c>
      <c r="DZ41" s="6" t="s">
        <v>269</v>
      </c>
      <c r="EA41" s="42" t="s">
        <v>982</v>
      </c>
      <c r="EB41" s="42"/>
      <c r="EC41" s="42"/>
      <c r="ED41" s="9" t="s">
        <v>982</v>
      </c>
      <c r="EE41" s="3" t="s">
        <v>270</v>
      </c>
      <c r="EF41" s="42" t="s">
        <v>1084</v>
      </c>
      <c r="EG41" s="42"/>
      <c r="EH41" s="42"/>
      <c r="EK41" s="9" t="s">
        <v>1084</v>
      </c>
      <c r="EL41" s="3" t="s">
        <v>62</v>
      </c>
      <c r="EN41" t="s">
        <v>142</v>
      </c>
      <c r="ER41" t="s">
        <v>146</v>
      </c>
      <c r="ET41" t="s">
        <v>148</v>
      </c>
      <c r="EW41" t="s">
        <v>151</v>
      </c>
      <c r="FE41" s="6" t="s">
        <v>62</v>
      </c>
      <c r="FG41" s="6" t="s">
        <v>271</v>
      </c>
      <c r="FH41" s="41" t="s">
        <v>1007</v>
      </c>
      <c r="FI41" s="53"/>
      <c r="FJ41" s="10" t="s">
        <v>1007</v>
      </c>
      <c r="FL41" s="6" t="s">
        <v>62</v>
      </c>
      <c r="FN41" s="6" t="s">
        <v>1007</v>
      </c>
      <c r="FO41" s="44" t="s">
        <v>1007</v>
      </c>
      <c r="FR41" s="6" t="s">
        <v>63</v>
      </c>
      <c r="FW41" s="6" t="s">
        <v>63</v>
      </c>
      <c r="GA41" s="6" t="s">
        <v>62</v>
      </c>
      <c r="GH41" s="6">
        <v>4</v>
      </c>
      <c r="GI41" s="6">
        <v>1</v>
      </c>
      <c r="GN41" s="6">
        <v>2</v>
      </c>
      <c r="GS41" s="6">
        <v>3</v>
      </c>
      <c r="GW41" s="6" t="s">
        <v>63</v>
      </c>
    </row>
    <row r="42" spans="1:223" hidden="1">
      <c r="A42">
        <v>39</v>
      </c>
      <c r="B42">
        <v>3430089411</v>
      </c>
      <c r="C42">
        <v>56353112</v>
      </c>
      <c r="D42" s="87">
        <v>41879.4530787037</v>
      </c>
      <c r="E42" s="1">
        <v>41879.459930555553</v>
      </c>
      <c r="F42" t="s">
        <v>273</v>
      </c>
      <c r="H42" t="s">
        <v>363</v>
      </c>
      <c r="I42" s="3" t="s">
        <v>35</v>
      </c>
      <c r="P42" s="6" t="s">
        <v>42</v>
      </c>
      <c r="S42" s="3" t="s">
        <v>252</v>
      </c>
      <c r="T42" s="11" t="s">
        <v>949</v>
      </c>
      <c r="U42" s="3" t="s">
        <v>45</v>
      </c>
      <c r="AD42" s="6" t="s">
        <v>54</v>
      </c>
      <c r="AH42" s="6" t="s">
        <v>59</v>
      </c>
      <c r="AK42" s="3" t="s">
        <v>62</v>
      </c>
      <c r="BA42" s="6" t="s">
        <v>77</v>
      </c>
      <c r="BI42" s="6" t="s">
        <v>84</v>
      </c>
      <c r="BN42" s="3" t="s">
        <v>88</v>
      </c>
      <c r="BU42" s="6" t="s">
        <v>95</v>
      </c>
      <c r="BW42" s="3" t="s">
        <v>97</v>
      </c>
      <c r="CD42" s="6" t="s">
        <v>102</v>
      </c>
      <c r="CI42" s="6" t="s">
        <v>177</v>
      </c>
      <c r="CK42" s="6" t="s">
        <v>177</v>
      </c>
      <c r="CN42" s="6" t="s">
        <v>184</v>
      </c>
      <c r="CO42" s="6" t="s">
        <v>177</v>
      </c>
      <c r="CQ42" s="6" t="s">
        <v>177</v>
      </c>
      <c r="CS42" s="6" t="s">
        <v>177</v>
      </c>
      <c r="CV42" s="6" t="s">
        <v>184</v>
      </c>
      <c r="CX42" s="6" t="s">
        <v>184</v>
      </c>
      <c r="DA42" s="6" t="s">
        <v>177</v>
      </c>
      <c r="DD42" s="6" t="s">
        <v>184</v>
      </c>
      <c r="DE42" s="6" t="s">
        <v>177</v>
      </c>
      <c r="DG42" s="6" t="s">
        <v>177</v>
      </c>
      <c r="DI42" s="6" t="s">
        <v>177</v>
      </c>
      <c r="DL42" s="6" t="s">
        <v>184</v>
      </c>
      <c r="DN42" s="6" t="s">
        <v>184</v>
      </c>
      <c r="DP42" s="6" t="s">
        <v>184</v>
      </c>
      <c r="DX42" s="3" t="s">
        <v>62</v>
      </c>
      <c r="EA42" s="42"/>
      <c r="EB42" s="42"/>
      <c r="EC42" s="42"/>
      <c r="EE42" s="3" t="s">
        <v>274</v>
      </c>
      <c r="EF42" s="42" t="s">
        <v>996</v>
      </c>
      <c r="EG42" s="42"/>
      <c r="EH42" s="42"/>
      <c r="EK42" s="9" t="s">
        <v>996</v>
      </c>
      <c r="EM42" s="4" t="s">
        <v>63</v>
      </c>
      <c r="FF42" s="6" t="s">
        <v>63</v>
      </c>
      <c r="FI42" s="42"/>
      <c r="FM42" s="6" t="s">
        <v>63</v>
      </c>
      <c r="FR42" s="6" t="s">
        <v>63</v>
      </c>
      <c r="FV42" s="6" t="s">
        <v>62</v>
      </c>
      <c r="GB42" s="4" t="s">
        <v>63</v>
      </c>
      <c r="GV42" s="6" t="s">
        <v>62</v>
      </c>
      <c r="HC42" s="6">
        <v>4</v>
      </c>
      <c r="HE42" s="6">
        <v>2</v>
      </c>
      <c r="HH42" s="6">
        <v>1</v>
      </c>
      <c r="HN42" s="6">
        <v>3</v>
      </c>
    </row>
    <row r="43" spans="1:223" hidden="1">
      <c r="A43">
        <v>40</v>
      </c>
      <c r="B43">
        <v>3430087041</v>
      </c>
      <c r="C43">
        <v>56353112</v>
      </c>
      <c r="D43" s="87">
        <v>41879.452731481484</v>
      </c>
      <c r="E43" s="1">
        <v>41879.459143518521</v>
      </c>
      <c r="F43" t="s">
        <v>275</v>
      </c>
      <c r="H43" t="s">
        <v>363</v>
      </c>
      <c r="I43" s="3" t="s">
        <v>35</v>
      </c>
      <c r="N43" s="6" t="s">
        <v>40</v>
      </c>
      <c r="S43" s="3" t="s">
        <v>276</v>
      </c>
      <c r="T43" s="11" t="s">
        <v>949</v>
      </c>
      <c r="W43" s="6" t="s">
        <v>47</v>
      </c>
      <c r="AD43" s="6" t="s">
        <v>54</v>
      </c>
      <c r="AI43" s="6" t="s">
        <v>60</v>
      </c>
      <c r="AZ43" s="6" t="s">
        <v>76</v>
      </c>
      <c r="BI43" s="6" t="s">
        <v>84</v>
      </c>
      <c r="BN43" s="3" t="s">
        <v>88</v>
      </c>
      <c r="BT43" s="6" t="s">
        <v>94</v>
      </c>
      <c r="BW43" s="3" t="s">
        <v>97</v>
      </c>
      <c r="CC43" s="3" t="s">
        <v>63</v>
      </c>
      <c r="CI43" s="6" t="s">
        <v>177</v>
      </c>
      <c r="CK43" s="6" t="s">
        <v>177</v>
      </c>
      <c r="CN43" s="6" t="s">
        <v>184</v>
      </c>
      <c r="CQ43" s="6" t="s">
        <v>177</v>
      </c>
      <c r="CS43" s="6" t="s">
        <v>177</v>
      </c>
      <c r="CU43" s="6" t="s">
        <v>177</v>
      </c>
      <c r="CX43" s="6" t="s">
        <v>184</v>
      </c>
      <c r="CZ43" s="6" t="s">
        <v>184</v>
      </c>
      <c r="DB43" s="6" t="s">
        <v>184</v>
      </c>
      <c r="DD43" s="6" t="s">
        <v>184</v>
      </c>
      <c r="DE43" s="6" t="s">
        <v>177</v>
      </c>
      <c r="DH43" s="6" t="s">
        <v>184</v>
      </c>
      <c r="DI43" s="6" t="s">
        <v>177</v>
      </c>
      <c r="DK43" s="6" t="s">
        <v>177</v>
      </c>
      <c r="DN43" s="6" t="s">
        <v>184</v>
      </c>
      <c r="DP43" s="6" t="s">
        <v>184</v>
      </c>
      <c r="DQ43" s="6" t="s">
        <v>277</v>
      </c>
      <c r="DR43" s="53" t="s">
        <v>982</v>
      </c>
      <c r="DY43" s="6" t="s">
        <v>63</v>
      </c>
      <c r="DZ43" s="6" t="s">
        <v>278</v>
      </c>
      <c r="EA43" s="42" t="s">
        <v>982</v>
      </c>
      <c r="EB43" s="42"/>
      <c r="EC43" s="42"/>
      <c r="ED43" s="9" t="s">
        <v>982</v>
      </c>
      <c r="EE43" s="3" t="s">
        <v>279</v>
      </c>
      <c r="EF43" s="42" t="s">
        <v>1081</v>
      </c>
      <c r="EG43" s="42"/>
      <c r="EH43" s="42"/>
      <c r="EJ43" s="73" t="s">
        <v>1150</v>
      </c>
      <c r="EK43" s="9" t="s">
        <v>1081</v>
      </c>
      <c r="EL43" s="3" t="s">
        <v>62</v>
      </c>
      <c r="EZ43" t="s">
        <v>280</v>
      </c>
      <c r="FA43" s="53" t="s">
        <v>1001</v>
      </c>
      <c r="FC43" s="10" t="s">
        <v>1001</v>
      </c>
      <c r="FE43" s="6" t="s">
        <v>62</v>
      </c>
      <c r="FG43" s="6" t="s">
        <v>281</v>
      </c>
      <c r="FH43" s="41" t="s">
        <v>319</v>
      </c>
      <c r="FI43" s="53"/>
      <c r="FJ43" s="10" t="s">
        <v>319</v>
      </c>
      <c r="FM43" s="6" t="s">
        <v>63</v>
      </c>
      <c r="FQ43" s="6" t="s">
        <v>62</v>
      </c>
      <c r="FV43" s="6" t="s">
        <v>62</v>
      </c>
      <c r="GA43" s="6" t="s">
        <v>62</v>
      </c>
      <c r="GE43" s="3">
        <v>1</v>
      </c>
      <c r="GJ43" s="6">
        <v>2</v>
      </c>
      <c r="GO43" s="6">
        <v>3</v>
      </c>
      <c r="GT43" s="4">
        <v>4</v>
      </c>
      <c r="GV43" s="6" t="s">
        <v>62</v>
      </c>
      <c r="GZ43" s="6">
        <v>1</v>
      </c>
      <c r="HE43" s="6">
        <v>2</v>
      </c>
      <c r="HJ43" s="6">
        <v>3</v>
      </c>
      <c r="HO43" s="4">
        <v>4</v>
      </c>
    </row>
    <row r="44" spans="1:223" hidden="1">
      <c r="A44">
        <v>41</v>
      </c>
      <c r="B44">
        <v>3430051264</v>
      </c>
      <c r="C44">
        <v>56353112</v>
      </c>
      <c r="D44" s="87">
        <v>41879.431238425925</v>
      </c>
      <c r="E44" s="1">
        <v>41879.43712962963</v>
      </c>
      <c r="F44" t="s">
        <v>282</v>
      </c>
      <c r="H44" t="s">
        <v>363</v>
      </c>
      <c r="J44" s="6" t="s">
        <v>36</v>
      </c>
      <c r="P44" s="6" t="s">
        <v>42</v>
      </c>
      <c r="S44" s="3" t="s">
        <v>283</v>
      </c>
      <c r="T44" s="11" t="s">
        <v>949</v>
      </c>
      <c r="V44" s="6" t="s">
        <v>46</v>
      </c>
      <c r="AD44" s="6" t="s">
        <v>54</v>
      </c>
      <c r="AI44" s="6" t="s">
        <v>60</v>
      </c>
      <c r="AZ44" s="6" t="s">
        <v>76</v>
      </c>
      <c r="BK44" s="6" t="s">
        <v>86</v>
      </c>
      <c r="BO44" s="6" t="s">
        <v>89</v>
      </c>
      <c r="BT44" s="6" t="s">
        <v>94</v>
      </c>
      <c r="BX44" s="6" t="s">
        <v>98</v>
      </c>
      <c r="CD44" s="6" t="s">
        <v>102</v>
      </c>
      <c r="CI44" s="6" t="s">
        <v>177</v>
      </c>
      <c r="CK44" s="6" t="s">
        <v>177</v>
      </c>
      <c r="CN44" s="6" t="s">
        <v>184</v>
      </c>
      <c r="CO44" s="6" t="s">
        <v>177</v>
      </c>
      <c r="CQ44" s="6" t="s">
        <v>177</v>
      </c>
      <c r="CS44" s="6" t="s">
        <v>177</v>
      </c>
      <c r="CU44" s="6" t="s">
        <v>177</v>
      </c>
      <c r="CW44" s="6" t="s">
        <v>177</v>
      </c>
      <c r="CZ44" s="6" t="s">
        <v>184</v>
      </c>
      <c r="DA44" s="6" t="s">
        <v>177</v>
      </c>
      <c r="DC44" s="6" t="s">
        <v>177</v>
      </c>
      <c r="DE44" s="6" t="s">
        <v>177</v>
      </c>
      <c r="DG44" s="6" t="s">
        <v>177</v>
      </c>
      <c r="DI44" s="6" t="s">
        <v>177</v>
      </c>
      <c r="DK44" s="6" t="s">
        <v>177</v>
      </c>
      <c r="DM44" s="6" t="s">
        <v>177</v>
      </c>
      <c r="DO44" s="6" t="s">
        <v>177</v>
      </c>
      <c r="DQ44" s="26" t="s">
        <v>284</v>
      </c>
      <c r="DR44" s="53" t="s">
        <v>983</v>
      </c>
      <c r="DX44" s="3" t="s">
        <v>62</v>
      </c>
      <c r="DZ44" s="6" t="s">
        <v>285</v>
      </c>
      <c r="EA44" s="42" t="s">
        <v>1071</v>
      </c>
      <c r="EB44" s="42"/>
      <c r="EC44" s="42"/>
      <c r="ED44" s="9" t="s">
        <v>1071</v>
      </c>
      <c r="EE44" s="3" t="s">
        <v>286</v>
      </c>
      <c r="EF44" s="42" t="s">
        <v>1081</v>
      </c>
      <c r="EG44" s="42"/>
      <c r="EH44" s="42"/>
      <c r="EJ44" s="77" t="s">
        <v>242</v>
      </c>
      <c r="EK44" s="9" t="s">
        <v>1081</v>
      </c>
      <c r="EM44" s="4" t="s">
        <v>63</v>
      </c>
      <c r="FE44" s="6" t="s">
        <v>62</v>
      </c>
      <c r="FI44" s="42"/>
      <c r="FL44" s="6" t="s">
        <v>62</v>
      </c>
      <c r="FQ44" s="6" t="s">
        <v>62</v>
      </c>
      <c r="FV44" s="6" t="s">
        <v>62</v>
      </c>
      <c r="GA44" s="6" t="s">
        <v>62</v>
      </c>
      <c r="GE44" s="3">
        <v>1</v>
      </c>
      <c r="GK44" s="6">
        <v>3</v>
      </c>
      <c r="GP44" s="6">
        <v>4</v>
      </c>
      <c r="GR44" s="6">
        <v>2</v>
      </c>
      <c r="GV44" s="6" t="s">
        <v>62</v>
      </c>
      <c r="HA44" s="6">
        <v>2</v>
      </c>
      <c r="HD44" s="6">
        <v>1</v>
      </c>
      <c r="HK44" s="6">
        <v>4</v>
      </c>
      <c r="HN44" s="6">
        <v>3</v>
      </c>
    </row>
    <row r="45" spans="1:223" hidden="1">
      <c r="A45">
        <v>42</v>
      </c>
      <c r="B45">
        <v>3430042956</v>
      </c>
      <c r="C45">
        <v>56353112</v>
      </c>
      <c r="D45" s="87">
        <v>41879.426168981481</v>
      </c>
      <c r="E45" s="1">
        <v>41879.430185185185</v>
      </c>
      <c r="F45" t="s">
        <v>287</v>
      </c>
      <c r="H45" t="s">
        <v>363</v>
      </c>
      <c r="I45" s="3" t="s">
        <v>35</v>
      </c>
      <c r="N45" s="6" t="s">
        <v>40</v>
      </c>
      <c r="S45" s="3" t="s">
        <v>182</v>
      </c>
      <c r="T45" s="11" t="s">
        <v>949</v>
      </c>
      <c r="W45" s="6" t="s">
        <v>47</v>
      </c>
      <c r="AD45" s="6" t="s">
        <v>54</v>
      </c>
      <c r="AI45" s="6" t="s">
        <v>60</v>
      </c>
      <c r="BD45" s="6" t="s">
        <v>80</v>
      </c>
      <c r="BF45" s="6" t="s">
        <v>959</v>
      </c>
      <c r="BG45" s="11" t="s">
        <v>959</v>
      </c>
      <c r="BK45" s="6" t="s">
        <v>86</v>
      </c>
      <c r="BN45" s="3" t="s">
        <v>88</v>
      </c>
      <c r="BU45" s="6" t="s">
        <v>95</v>
      </c>
      <c r="BW45" s="3" t="s">
        <v>97</v>
      </c>
      <c r="CD45" s="6" t="s">
        <v>102</v>
      </c>
      <c r="CI45" s="6" t="s">
        <v>177</v>
      </c>
      <c r="CK45" s="6" t="s">
        <v>177</v>
      </c>
      <c r="CN45" s="6" t="s">
        <v>184</v>
      </c>
      <c r="CP45" s="6" t="s">
        <v>184</v>
      </c>
      <c r="CQ45" s="6" t="s">
        <v>177</v>
      </c>
      <c r="CT45" s="6" t="s">
        <v>184</v>
      </c>
      <c r="CV45" s="6" t="s">
        <v>184</v>
      </c>
      <c r="CX45" s="6" t="s">
        <v>184</v>
      </c>
      <c r="CZ45" s="6" t="s">
        <v>184</v>
      </c>
      <c r="DB45" s="6" t="s">
        <v>184</v>
      </c>
      <c r="DD45" s="6" t="s">
        <v>184</v>
      </c>
      <c r="DE45" s="6" t="s">
        <v>177</v>
      </c>
      <c r="DG45" s="6" t="s">
        <v>177</v>
      </c>
      <c r="DI45" s="6" t="s">
        <v>177</v>
      </c>
      <c r="DL45" s="6" t="s">
        <v>184</v>
      </c>
      <c r="DN45" s="6" t="s">
        <v>184</v>
      </c>
      <c r="DO45" s="6" t="s">
        <v>177</v>
      </c>
      <c r="DY45" s="6" t="s">
        <v>63</v>
      </c>
      <c r="DZ45" s="6" t="s">
        <v>288</v>
      </c>
      <c r="EA45" s="42" t="s">
        <v>982</v>
      </c>
      <c r="EB45" s="42"/>
      <c r="EC45" s="42"/>
      <c r="ED45" s="9" t="s">
        <v>982</v>
      </c>
      <c r="EE45" s="3" t="s">
        <v>289</v>
      </c>
      <c r="EF45" s="42" t="s">
        <v>1081</v>
      </c>
      <c r="EG45" s="42"/>
      <c r="EH45" s="42"/>
      <c r="EJ45" s="77" t="s">
        <v>242</v>
      </c>
      <c r="EK45" s="9" t="s">
        <v>1081</v>
      </c>
      <c r="EL45" s="3" t="s">
        <v>62</v>
      </c>
      <c r="FF45" s="6" t="s">
        <v>63</v>
      </c>
      <c r="FI45" s="42"/>
      <c r="FM45" s="6" t="s">
        <v>63</v>
      </c>
      <c r="FQ45" s="6" t="s">
        <v>62</v>
      </c>
      <c r="FW45" s="6" t="s">
        <v>63</v>
      </c>
      <c r="GA45" s="6" t="s">
        <v>62</v>
      </c>
      <c r="GH45" s="6">
        <v>4</v>
      </c>
      <c r="GI45" s="6">
        <v>1</v>
      </c>
      <c r="GN45" s="6">
        <v>2</v>
      </c>
      <c r="GS45" s="6">
        <v>3</v>
      </c>
      <c r="GV45" s="6" t="s">
        <v>62</v>
      </c>
      <c r="HA45" s="6">
        <v>2</v>
      </c>
      <c r="HF45" s="6">
        <v>3</v>
      </c>
      <c r="HH45" s="6">
        <v>1</v>
      </c>
      <c r="HO45" s="4">
        <v>4</v>
      </c>
    </row>
    <row r="46" spans="1:223" hidden="1">
      <c r="A46">
        <v>43</v>
      </c>
      <c r="B46">
        <v>3430030963</v>
      </c>
      <c r="C46">
        <v>56353112</v>
      </c>
      <c r="D46" s="87">
        <v>41879.418622685182</v>
      </c>
      <c r="E46" s="1">
        <v>41879.424768518518</v>
      </c>
      <c r="F46" t="s">
        <v>290</v>
      </c>
      <c r="H46" t="s">
        <v>363</v>
      </c>
      <c r="J46" s="6" t="s">
        <v>36</v>
      </c>
      <c r="Q46" s="6" t="s">
        <v>43</v>
      </c>
      <c r="S46" s="3" t="s">
        <v>291</v>
      </c>
      <c r="T46" s="11" t="s">
        <v>949</v>
      </c>
      <c r="U46" s="3" t="s">
        <v>45</v>
      </c>
      <c r="AA46" s="3" t="s">
        <v>51</v>
      </c>
      <c r="BI46" s="6" t="s">
        <v>84</v>
      </c>
      <c r="BN46" s="3" t="s">
        <v>88</v>
      </c>
      <c r="BT46" s="6" t="s">
        <v>94</v>
      </c>
      <c r="BW46" s="3" t="s">
        <v>97</v>
      </c>
      <c r="CC46" s="3" t="s">
        <v>63</v>
      </c>
      <c r="CJ46" s="6" t="s">
        <v>184</v>
      </c>
      <c r="CK46" s="6" t="s">
        <v>177</v>
      </c>
      <c r="CN46" s="6" t="s">
        <v>184</v>
      </c>
      <c r="CO46" s="6" t="s">
        <v>177</v>
      </c>
      <c r="CR46" s="6" t="s">
        <v>184</v>
      </c>
      <c r="CS46" s="6" t="s">
        <v>177</v>
      </c>
      <c r="CV46" s="6" t="s">
        <v>184</v>
      </c>
      <c r="CX46" s="6" t="s">
        <v>184</v>
      </c>
      <c r="CZ46" s="6" t="s">
        <v>184</v>
      </c>
      <c r="DA46" s="6" t="s">
        <v>177</v>
      </c>
      <c r="DD46" s="6" t="s">
        <v>184</v>
      </c>
      <c r="DE46" s="6" t="s">
        <v>177</v>
      </c>
      <c r="DG46" s="6" t="s">
        <v>177</v>
      </c>
      <c r="DI46" s="6" t="s">
        <v>177</v>
      </c>
      <c r="DK46" s="6" t="s">
        <v>177</v>
      </c>
      <c r="DN46" s="6" t="s">
        <v>184</v>
      </c>
      <c r="DO46" s="6" t="s">
        <v>177</v>
      </c>
      <c r="DX46" s="3" t="s">
        <v>62</v>
      </c>
      <c r="EA46" s="42"/>
      <c r="EB46" s="42"/>
      <c r="EC46" s="42"/>
      <c r="EE46" s="3" t="s">
        <v>292</v>
      </c>
      <c r="EF46" s="42" t="s">
        <v>1081</v>
      </c>
      <c r="EG46" s="42"/>
      <c r="EH46" s="42"/>
      <c r="EK46" s="9" t="s">
        <v>1081</v>
      </c>
      <c r="EL46" s="3" t="s">
        <v>62</v>
      </c>
      <c r="ES46" t="s">
        <v>147</v>
      </c>
      <c r="EV46" t="s">
        <v>150</v>
      </c>
      <c r="FE46" s="6" t="s">
        <v>62</v>
      </c>
      <c r="FI46" s="42"/>
      <c r="FL46" s="6" t="s">
        <v>62</v>
      </c>
      <c r="FQ46" s="6" t="s">
        <v>62</v>
      </c>
      <c r="FV46" s="6" t="s">
        <v>62</v>
      </c>
      <c r="GA46" s="6" t="s">
        <v>62</v>
      </c>
      <c r="GF46" s="6">
        <v>2</v>
      </c>
      <c r="GK46" s="6">
        <v>3</v>
      </c>
      <c r="GP46" s="6">
        <v>4</v>
      </c>
      <c r="GQ46" s="6">
        <v>1</v>
      </c>
      <c r="GV46" s="6" t="s">
        <v>62</v>
      </c>
      <c r="HA46" s="6">
        <v>2</v>
      </c>
      <c r="HF46" s="6">
        <v>3</v>
      </c>
      <c r="HK46" s="6">
        <v>4</v>
      </c>
      <c r="HL46" s="6">
        <v>1</v>
      </c>
    </row>
    <row r="47" spans="1:223" hidden="1">
      <c r="A47">
        <v>44</v>
      </c>
      <c r="B47">
        <v>3430012456</v>
      </c>
      <c r="C47">
        <v>56353112</v>
      </c>
      <c r="D47" s="87">
        <v>41879.406689814816</v>
      </c>
      <c r="E47" s="1">
        <v>41879.411423611113</v>
      </c>
      <c r="F47" t="s">
        <v>293</v>
      </c>
      <c r="H47" t="s">
        <v>363</v>
      </c>
      <c r="I47" s="3" t="s">
        <v>35</v>
      </c>
      <c r="M47" s="6" t="s">
        <v>39</v>
      </c>
      <c r="S47" s="3" t="s">
        <v>294</v>
      </c>
      <c r="T47" s="11" t="s">
        <v>949</v>
      </c>
      <c r="V47" s="6" t="s">
        <v>46</v>
      </c>
      <c r="AE47" s="6" t="s">
        <v>55</v>
      </c>
      <c r="BI47" s="6" t="s">
        <v>84</v>
      </c>
      <c r="BO47" s="6" t="s">
        <v>89</v>
      </c>
      <c r="BV47" s="4" t="s">
        <v>96</v>
      </c>
      <c r="BW47" s="3" t="s">
        <v>97</v>
      </c>
      <c r="CD47" s="6" t="s">
        <v>102</v>
      </c>
      <c r="CI47" s="6" t="s">
        <v>177</v>
      </c>
      <c r="CK47" s="6" t="s">
        <v>177</v>
      </c>
      <c r="CN47" s="6" t="s">
        <v>184</v>
      </c>
      <c r="CR47" s="6" t="s">
        <v>184</v>
      </c>
      <c r="CS47" s="6" t="s">
        <v>177</v>
      </c>
      <c r="CV47" s="6" t="s">
        <v>184</v>
      </c>
      <c r="CW47" s="6" t="s">
        <v>177</v>
      </c>
      <c r="CZ47" s="6" t="s">
        <v>184</v>
      </c>
      <c r="DB47" s="6" t="s">
        <v>184</v>
      </c>
      <c r="DC47" s="6" t="s">
        <v>177</v>
      </c>
      <c r="DE47" s="6" t="s">
        <v>177</v>
      </c>
      <c r="DG47" s="6" t="s">
        <v>177</v>
      </c>
      <c r="DI47" s="6" t="s">
        <v>177</v>
      </c>
      <c r="DK47" s="6" t="s">
        <v>177</v>
      </c>
      <c r="DM47" s="6" t="s">
        <v>177</v>
      </c>
      <c r="DO47" s="6" t="s">
        <v>177</v>
      </c>
      <c r="DX47" s="3" t="s">
        <v>62</v>
      </c>
      <c r="EA47" s="42"/>
      <c r="EB47" s="42"/>
      <c r="EC47" s="42"/>
      <c r="EE47" s="3" t="s">
        <v>295</v>
      </c>
      <c r="EF47" s="42" t="s">
        <v>1081</v>
      </c>
      <c r="EG47" s="42"/>
      <c r="EH47" s="42"/>
      <c r="EJ47" s="78" t="s">
        <v>1138</v>
      </c>
      <c r="EK47" s="9" t="s">
        <v>1081</v>
      </c>
      <c r="EL47" s="3" t="s">
        <v>62</v>
      </c>
      <c r="EN47" t="s">
        <v>142</v>
      </c>
      <c r="EW47" t="s">
        <v>151</v>
      </c>
      <c r="FE47" s="6" t="s">
        <v>62</v>
      </c>
      <c r="FI47" s="42"/>
      <c r="FL47" s="6" t="s">
        <v>62</v>
      </c>
      <c r="FQ47" s="6" t="s">
        <v>62</v>
      </c>
      <c r="FV47" s="6" t="s">
        <v>62</v>
      </c>
      <c r="GA47" s="6" t="s">
        <v>62</v>
      </c>
      <c r="GE47" s="3">
        <v>1</v>
      </c>
      <c r="GL47" s="6">
        <v>4</v>
      </c>
      <c r="GO47" s="6">
        <v>3</v>
      </c>
      <c r="GR47" s="6">
        <v>2</v>
      </c>
      <c r="GW47" s="6" t="s">
        <v>63</v>
      </c>
    </row>
    <row r="48" spans="1:223" hidden="1">
      <c r="A48">
        <v>45</v>
      </c>
      <c r="B48">
        <v>3428095712</v>
      </c>
      <c r="C48">
        <v>56353112</v>
      </c>
      <c r="D48" s="87">
        <v>41878.532546296294</v>
      </c>
      <c r="E48" s="1">
        <v>41878.5466087963</v>
      </c>
      <c r="F48" t="s">
        <v>296</v>
      </c>
      <c r="H48" t="s">
        <v>363</v>
      </c>
      <c r="J48" s="6" t="s">
        <v>36</v>
      </c>
      <c r="Q48" s="6" t="s">
        <v>43</v>
      </c>
      <c r="S48" s="3" t="s">
        <v>297</v>
      </c>
      <c r="T48" s="11" t="s">
        <v>949</v>
      </c>
      <c r="U48" s="3" t="s">
        <v>45</v>
      </c>
      <c r="AA48" s="3" t="s">
        <v>51</v>
      </c>
      <c r="BI48" s="6" t="s">
        <v>84</v>
      </c>
      <c r="BO48" s="6" t="s">
        <v>89</v>
      </c>
      <c r="BT48" s="6" t="s">
        <v>94</v>
      </c>
      <c r="BW48" s="3" t="s">
        <v>97</v>
      </c>
      <c r="CC48" s="3" t="s">
        <v>63</v>
      </c>
      <c r="CI48" s="6" t="s">
        <v>177</v>
      </c>
      <c r="CL48" s="6" t="s">
        <v>184</v>
      </c>
      <c r="CO48" s="6" t="s">
        <v>177</v>
      </c>
      <c r="CS48" s="6" t="s">
        <v>177</v>
      </c>
      <c r="CV48" s="6" t="s">
        <v>184</v>
      </c>
      <c r="DB48" s="6" t="s">
        <v>184</v>
      </c>
      <c r="DE48" s="6" t="s">
        <v>177</v>
      </c>
      <c r="DG48" s="6" t="s">
        <v>177</v>
      </c>
      <c r="DI48" s="6" t="s">
        <v>177</v>
      </c>
      <c r="DN48" s="6" t="s">
        <v>184</v>
      </c>
      <c r="DX48" s="3" t="s">
        <v>62</v>
      </c>
      <c r="DZ48" s="6" t="s">
        <v>298</v>
      </c>
      <c r="EA48" s="42" t="s">
        <v>982</v>
      </c>
      <c r="EB48" s="42"/>
      <c r="EC48" s="42"/>
      <c r="ED48" s="9" t="s">
        <v>982</v>
      </c>
      <c r="EE48" s="3" t="s">
        <v>299</v>
      </c>
      <c r="EF48" s="42" t="s">
        <v>996</v>
      </c>
      <c r="EG48" s="42"/>
      <c r="EH48" s="42"/>
      <c r="EK48" s="9" t="s">
        <v>996</v>
      </c>
      <c r="EM48" s="4" t="s">
        <v>63</v>
      </c>
      <c r="FD48" s="3" t="s">
        <v>155</v>
      </c>
      <c r="FG48" s="6" t="s">
        <v>300</v>
      </c>
      <c r="FH48" s="41" t="s">
        <v>1009</v>
      </c>
      <c r="FI48" s="53"/>
      <c r="FJ48" s="10" t="s">
        <v>1009</v>
      </c>
      <c r="FL48" s="6" t="s">
        <v>62</v>
      </c>
      <c r="FN48" s="26" t="s">
        <v>301</v>
      </c>
      <c r="FO48" s="44" t="s">
        <v>319</v>
      </c>
      <c r="FR48" s="6" t="s">
        <v>63</v>
      </c>
      <c r="FS48" s="6" t="s">
        <v>302</v>
      </c>
      <c r="FT48" s="10" t="s">
        <v>1012</v>
      </c>
      <c r="FV48" s="6" t="s">
        <v>62</v>
      </c>
      <c r="FX48" s="6" t="s">
        <v>303</v>
      </c>
      <c r="FY48" s="61" t="s">
        <v>319</v>
      </c>
      <c r="GA48" s="6" t="s">
        <v>62</v>
      </c>
      <c r="GE48" s="3">
        <v>1</v>
      </c>
      <c r="GK48" s="6">
        <v>3</v>
      </c>
      <c r="GP48" s="6">
        <v>4</v>
      </c>
      <c r="GR48" s="6">
        <v>2</v>
      </c>
      <c r="GV48" s="6" t="s">
        <v>62</v>
      </c>
      <c r="HB48" s="6">
        <v>3</v>
      </c>
      <c r="HE48" s="6">
        <v>2</v>
      </c>
      <c r="HK48" s="6">
        <v>4</v>
      </c>
      <c r="HL48" s="6">
        <v>1</v>
      </c>
    </row>
    <row r="49" spans="1:223" hidden="1">
      <c r="A49">
        <v>46</v>
      </c>
      <c r="B49">
        <v>3423929654</v>
      </c>
      <c r="C49">
        <v>56353112</v>
      </c>
      <c r="D49" s="87">
        <v>41876.786990740744</v>
      </c>
      <c r="E49" s="1">
        <v>41876.803749999999</v>
      </c>
      <c r="F49" t="s">
        <v>304</v>
      </c>
      <c r="H49" t="s">
        <v>363</v>
      </c>
      <c r="I49" s="3" t="s">
        <v>35</v>
      </c>
      <c r="P49" s="6" t="s">
        <v>42</v>
      </c>
      <c r="S49" s="3" t="s">
        <v>252</v>
      </c>
      <c r="T49" s="11" t="s">
        <v>949</v>
      </c>
      <c r="Y49" s="6" t="s">
        <v>49</v>
      </c>
      <c r="AD49" s="6" t="s">
        <v>54</v>
      </c>
      <c r="AH49" s="6" t="s">
        <v>59</v>
      </c>
      <c r="BA49" s="6" t="s">
        <v>77</v>
      </c>
      <c r="BI49" s="6" t="s">
        <v>84</v>
      </c>
      <c r="BN49" s="3" t="s">
        <v>88</v>
      </c>
      <c r="BQ49" s="6" t="s">
        <v>91</v>
      </c>
      <c r="BX49" s="6" t="s">
        <v>98</v>
      </c>
      <c r="CG49" s="6" t="s">
        <v>305</v>
      </c>
      <c r="CH49" s="9" t="s">
        <v>977</v>
      </c>
      <c r="CT49" s="6" t="s">
        <v>184</v>
      </c>
      <c r="DD49" s="6" t="s">
        <v>184</v>
      </c>
      <c r="DE49" s="6" t="s">
        <v>177</v>
      </c>
      <c r="DL49" s="6" t="s">
        <v>184</v>
      </c>
      <c r="DQ49" s="6" t="s">
        <v>306</v>
      </c>
      <c r="DR49" s="56" t="s">
        <v>984</v>
      </c>
      <c r="DS49" s="56" t="s">
        <v>1061</v>
      </c>
      <c r="DX49" s="3" t="s">
        <v>62</v>
      </c>
      <c r="DZ49" s="6" t="s">
        <v>307</v>
      </c>
      <c r="EA49" s="42" t="s">
        <v>992</v>
      </c>
      <c r="EB49" s="42"/>
      <c r="EC49" s="42"/>
      <c r="ED49" s="9" t="s">
        <v>992</v>
      </c>
      <c r="EE49" s="3" t="s">
        <v>308</v>
      </c>
      <c r="EF49" s="42" t="s">
        <v>1110</v>
      </c>
      <c r="EG49" s="42"/>
      <c r="EH49" s="42"/>
      <c r="EJ49" s="59" t="s">
        <v>242</v>
      </c>
      <c r="EK49" s="9" t="s">
        <v>1087</v>
      </c>
      <c r="EL49" s="3" t="s">
        <v>62</v>
      </c>
      <c r="FI49" s="42"/>
      <c r="FY49" s="65" t="s">
        <v>1133</v>
      </c>
    </row>
    <row r="50" spans="1:223" hidden="1">
      <c r="A50">
        <v>47</v>
      </c>
      <c r="B50">
        <v>3418228538</v>
      </c>
      <c r="C50">
        <v>56353112</v>
      </c>
      <c r="D50" s="87">
        <v>41872.617326388892</v>
      </c>
      <c r="E50" s="1">
        <v>41872.622060185182</v>
      </c>
      <c r="F50" t="s">
        <v>309</v>
      </c>
      <c r="H50" t="s">
        <v>363</v>
      </c>
      <c r="I50" s="3" t="s">
        <v>35</v>
      </c>
      <c r="P50" s="6" t="s">
        <v>42</v>
      </c>
      <c r="S50" s="3" t="s">
        <v>310</v>
      </c>
      <c r="T50" s="11" t="s">
        <v>949</v>
      </c>
      <c r="U50" s="3" t="s">
        <v>45</v>
      </c>
      <c r="AD50" s="6" t="s">
        <v>54</v>
      </c>
      <c r="AI50" s="6" t="s">
        <v>60</v>
      </c>
      <c r="AZ50" s="6" t="s">
        <v>76</v>
      </c>
      <c r="BI50" s="6" t="s">
        <v>84</v>
      </c>
      <c r="BP50" s="4" t="s">
        <v>90</v>
      </c>
      <c r="BV50" s="4" t="s">
        <v>96</v>
      </c>
      <c r="BX50" s="6" t="s">
        <v>98</v>
      </c>
      <c r="CE50" s="6" t="s">
        <v>103</v>
      </c>
      <c r="CI50" s="6" t="s">
        <v>177</v>
      </c>
      <c r="CL50" s="6" t="s">
        <v>184</v>
      </c>
      <c r="CN50" s="6" t="s">
        <v>184</v>
      </c>
      <c r="CO50" s="6" t="s">
        <v>177</v>
      </c>
      <c r="CR50" s="6" t="s">
        <v>184</v>
      </c>
      <c r="CT50" s="6" t="s">
        <v>184</v>
      </c>
      <c r="CV50" s="6" t="s">
        <v>184</v>
      </c>
      <c r="DK50" s="6" t="s">
        <v>177</v>
      </c>
      <c r="DN50" s="6" t="s">
        <v>184</v>
      </c>
      <c r="DY50" s="6" t="s">
        <v>63</v>
      </c>
      <c r="DZ50" s="6" t="s">
        <v>311</v>
      </c>
      <c r="EA50" s="42" t="s">
        <v>1061</v>
      </c>
      <c r="EB50" s="42" t="s">
        <v>982</v>
      </c>
      <c r="EC50" s="42" t="s">
        <v>992</v>
      </c>
      <c r="ED50" s="9" t="s">
        <v>1065</v>
      </c>
      <c r="EE50" s="71" t="s">
        <v>312</v>
      </c>
      <c r="EF50" s="42" t="s">
        <v>1081</v>
      </c>
      <c r="EG50" s="42"/>
      <c r="EH50" s="42"/>
      <c r="EJ50" s="60" t="s">
        <v>1138</v>
      </c>
      <c r="EK50" s="9" t="s">
        <v>1081</v>
      </c>
      <c r="EM50" s="4" t="s">
        <v>63</v>
      </c>
      <c r="FF50" s="6" t="s">
        <v>63</v>
      </c>
      <c r="FG50" s="6" t="s">
        <v>313</v>
      </c>
      <c r="FI50" s="42"/>
      <c r="FM50" s="6" t="s">
        <v>63</v>
      </c>
      <c r="FN50" s="6" t="s">
        <v>314</v>
      </c>
      <c r="FO50" s="9" t="s">
        <v>1006</v>
      </c>
      <c r="FR50" s="6" t="s">
        <v>63</v>
      </c>
      <c r="FW50" s="6" t="s">
        <v>63</v>
      </c>
      <c r="GB50" s="4" t="s">
        <v>63</v>
      </c>
      <c r="GV50" s="6" t="s">
        <v>62</v>
      </c>
      <c r="HA50" s="6">
        <v>2</v>
      </c>
      <c r="HG50" s="6">
        <v>4</v>
      </c>
      <c r="HJ50" s="6">
        <v>3</v>
      </c>
      <c r="HL50" s="6">
        <v>1</v>
      </c>
    </row>
    <row r="51" spans="1:223" hidden="1">
      <c r="A51">
        <v>48</v>
      </c>
      <c r="B51">
        <v>3414655010</v>
      </c>
      <c r="C51">
        <v>56353112</v>
      </c>
      <c r="D51" s="87">
        <v>41870.829340277778</v>
      </c>
      <c r="E51" s="1">
        <v>41870.839097222219</v>
      </c>
      <c r="F51" t="s">
        <v>315</v>
      </c>
      <c r="H51" t="s">
        <v>363</v>
      </c>
      <c r="I51" s="3" t="s">
        <v>35</v>
      </c>
      <c r="L51" s="6" t="s">
        <v>38</v>
      </c>
      <c r="S51" s="3" t="s">
        <v>316</v>
      </c>
      <c r="T51" s="11" t="s">
        <v>949</v>
      </c>
      <c r="W51" s="6" t="s">
        <v>47</v>
      </c>
      <c r="AA51" s="3" t="s">
        <v>51</v>
      </c>
      <c r="BL51" s="6" t="s">
        <v>87</v>
      </c>
      <c r="BM51" s="4" t="s">
        <v>317</v>
      </c>
      <c r="BN51" s="3" t="s">
        <v>88</v>
      </c>
      <c r="BT51" s="6" t="s">
        <v>94</v>
      </c>
      <c r="BY51" s="6" t="s">
        <v>99</v>
      </c>
      <c r="CC51" s="3" t="s">
        <v>63</v>
      </c>
      <c r="CJ51" s="6" t="s">
        <v>184</v>
      </c>
      <c r="CL51" s="6" t="s">
        <v>184</v>
      </c>
      <c r="CN51" s="6" t="s">
        <v>184</v>
      </c>
      <c r="CQ51" s="6" t="s">
        <v>177</v>
      </c>
      <c r="CT51" s="6" t="s">
        <v>184</v>
      </c>
      <c r="CV51" s="6" t="s">
        <v>184</v>
      </c>
      <c r="DD51" s="6" t="s">
        <v>184</v>
      </c>
      <c r="DE51" s="6" t="s">
        <v>177</v>
      </c>
      <c r="DX51" s="3" t="s">
        <v>62</v>
      </c>
      <c r="DZ51" s="6" t="s">
        <v>960</v>
      </c>
      <c r="EA51" s="42" t="s">
        <v>1061</v>
      </c>
      <c r="EB51" s="42" t="s">
        <v>981</v>
      </c>
      <c r="EC51" s="42"/>
      <c r="ED51" s="9" t="s">
        <v>1066</v>
      </c>
      <c r="EE51" s="3" t="s">
        <v>318</v>
      </c>
      <c r="EF51" s="42" t="s">
        <v>1108</v>
      </c>
      <c r="EG51" s="42" t="s">
        <v>1084</v>
      </c>
      <c r="EH51" s="42"/>
      <c r="EK51" s="9" t="s">
        <v>1102</v>
      </c>
      <c r="EM51" s="4" t="s">
        <v>63</v>
      </c>
      <c r="FE51" s="6" t="s">
        <v>62</v>
      </c>
      <c r="FG51" s="6" t="s">
        <v>319</v>
      </c>
      <c r="FH51" s="41" t="s">
        <v>319</v>
      </c>
      <c r="FI51" s="53"/>
      <c r="FJ51" s="10" t="s">
        <v>319</v>
      </c>
      <c r="FL51" s="6" t="s">
        <v>62</v>
      </c>
      <c r="FN51" s="6" t="s">
        <v>319</v>
      </c>
      <c r="FO51" s="44" t="s">
        <v>319</v>
      </c>
      <c r="FQ51" s="6" t="s">
        <v>62</v>
      </c>
      <c r="FS51" s="6" t="s">
        <v>319</v>
      </c>
      <c r="FT51" s="11" t="s">
        <v>319</v>
      </c>
      <c r="FV51" s="6" t="s">
        <v>62</v>
      </c>
      <c r="FX51" s="6" t="s">
        <v>320</v>
      </c>
      <c r="FY51" s="61" t="s">
        <v>319</v>
      </c>
      <c r="FZ51" s="3" t="s">
        <v>157</v>
      </c>
      <c r="GC51" s="6" t="s">
        <v>321</v>
      </c>
      <c r="GD51" s="10" t="s">
        <v>1024</v>
      </c>
      <c r="GE51" s="3">
        <v>1</v>
      </c>
      <c r="GK51" s="6">
        <v>3</v>
      </c>
      <c r="GN51" s="6">
        <v>2</v>
      </c>
      <c r="GT51" s="4">
        <v>4</v>
      </c>
      <c r="GV51" s="6" t="s">
        <v>62</v>
      </c>
      <c r="GZ51" s="6">
        <v>1</v>
      </c>
      <c r="HF51" s="6">
        <v>3</v>
      </c>
      <c r="HI51" s="6">
        <v>2</v>
      </c>
      <c r="HO51" s="4">
        <v>4</v>
      </c>
    </row>
    <row r="52" spans="1:223" hidden="1">
      <c r="A52">
        <v>49</v>
      </c>
      <c r="B52">
        <v>3414654479</v>
      </c>
      <c r="C52">
        <v>56353112</v>
      </c>
      <c r="D52" s="87">
        <v>41870.829340277778</v>
      </c>
      <c r="E52" s="1">
        <v>41870.829837962963</v>
      </c>
      <c r="F52" t="s">
        <v>315</v>
      </c>
      <c r="H52" t="s">
        <v>363</v>
      </c>
      <c r="I52" s="3" t="s">
        <v>35</v>
      </c>
      <c r="L52" s="6" t="s">
        <v>38</v>
      </c>
      <c r="S52" s="3" t="s">
        <v>316</v>
      </c>
      <c r="T52" s="11" t="s">
        <v>949</v>
      </c>
      <c r="X52" s="6" t="s">
        <v>48</v>
      </c>
      <c r="AA52" s="3" t="s">
        <v>51</v>
      </c>
      <c r="EA52" s="42"/>
      <c r="EB52" s="42"/>
      <c r="EC52" s="42"/>
      <c r="EF52" s="42"/>
      <c r="EG52" s="42"/>
      <c r="EH52" s="42"/>
      <c r="EK52" s="9" t="s">
        <v>990</v>
      </c>
      <c r="FI52" s="42"/>
      <c r="FY52" s="65" t="s">
        <v>1133</v>
      </c>
    </row>
    <row r="53" spans="1:223" hidden="1">
      <c r="A53">
        <v>50</v>
      </c>
      <c r="B53">
        <v>3413470455</v>
      </c>
      <c r="C53">
        <v>56353112</v>
      </c>
      <c r="D53" s="87">
        <v>41870.307557870372</v>
      </c>
      <c r="E53" s="1">
        <v>41870.312418981484</v>
      </c>
      <c r="F53" t="s">
        <v>322</v>
      </c>
      <c r="H53" t="s">
        <v>363</v>
      </c>
      <c r="I53" s="3" t="s">
        <v>35</v>
      </c>
      <c r="O53" s="6" t="s">
        <v>41</v>
      </c>
      <c r="S53" s="3" t="s">
        <v>252</v>
      </c>
      <c r="T53" s="11" t="s">
        <v>949</v>
      </c>
      <c r="V53" s="6" t="s">
        <v>46</v>
      </c>
      <c r="AD53" s="6" t="s">
        <v>54</v>
      </c>
      <c r="AI53" s="6" t="s">
        <v>60</v>
      </c>
      <c r="BD53" s="6" t="s">
        <v>80</v>
      </c>
      <c r="BF53" s="6" t="s">
        <v>323</v>
      </c>
      <c r="BG53" s="11" t="s">
        <v>179</v>
      </c>
      <c r="BI53" s="6" t="s">
        <v>84</v>
      </c>
      <c r="BN53" s="3" t="s">
        <v>88</v>
      </c>
      <c r="BU53" s="6" t="s">
        <v>95</v>
      </c>
      <c r="BX53" s="6" t="s">
        <v>98</v>
      </c>
      <c r="CD53" s="6" t="s">
        <v>102</v>
      </c>
      <c r="CI53" s="6" t="s">
        <v>177</v>
      </c>
      <c r="CK53" s="6" t="s">
        <v>177</v>
      </c>
      <c r="CN53" s="6" t="s">
        <v>184</v>
      </c>
      <c r="CO53" s="6" t="s">
        <v>177</v>
      </c>
      <c r="CQ53" s="6" t="s">
        <v>177</v>
      </c>
      <c r="CS53" s="6" t="s">
        <v>177</v>
      </c>
      <c r="CV53" s="6" t="s">
        <v>184</v>
      </c>
      <c r="CX53" s="6" t="s">
        <v>184</v>
      </c>
      <c r="CZ53" s="6" t="s">
        <v>184</v>
      </c>
      <c r="DA53" s="6" t="s">
        <v>177</v>
      </c>
      <c r="DC53" s="6" t="s">
        <v>177</v>
      </c>
      <c r="DE53" s="6" t="s">
        <v>177</v>
      </c>
      <c r="DG53" s="6" t="s">
        <v>177</v>
      </c>
      <c r="DI53" s="6" t="s">
        <v>177</v>
      </c>
      <c r="DK53" s="6" t="s">
        <v>177</v>
      </c>
      <c r="DM53" s="6" t="s">
        <v>177</v>
      </c>
      <c r="DO53" s="6" t="s">
        <v>177</v>
      </c>
      <c r="DX53" s="3" t="s">
        <v>62</v>
      </c>
      <c r="DZ53" s="6" t="s">
        <v>324</v>
      </c>
      <c r="EA53" s="42" t="s">
        <v>982</v>
      </c>
      <c r="EB53" s="42" t="s">
        <v>992</v>
      </c>
      <c r="EC53" s="42"/>
      <c r="ED53" s="9" t="s">
        <v>1056</v>
      </c>
      <c r="EE53" s="3" t="s">
        <v>325</v>
      </c>
      <c r="EF53" s="42" t="s">
        <v>1081</v>
      </c>
      <c r="EG53" s="42"/>
      <c r="EH53" s="42"/>
      <c r="EJ53" s="77" t="s">
        <v>242</v>
      </c>
      <c r="EK53" s="9" t="s">
        <v>1081</v>
      </c>
      <c r="EM53" s="4" t="s">
        <v>63</v>
      </c>
      <c r="FF53" s="6" t="s">
        <v>63</v>
      </c>
      <c r="FI53" s="42"/>
      <c r="FM53" s="6" t="s">
        <v>63</v>
      </c>
      <c r="FP53" s="6" t="s">
        <v>155</v>
      </c>
      <c r="FS53" s="6" t="s">
        <v>326</v>
      </c>
      <c r="FT53" s="10" t="s">
        <v>1009</v>
      </c>
      <c r="FV53" s="6" t="s">
        <v>62</v>
      </c>
      <c r="FZ53" s="3" t="s">
        <v>157</v>
      </c>
      <c r="GC53" s="6" t="s">
        <v>327</v>
      </c>
      <c r="GD53" s="10" t="s">
        <v>1025</v>
      </c>
      <c r="GF53" s="6">
        <v>2</v>
      </c>
      <c r="GK53" s="6">
        <v>3</v>
      </c>
      <c r="GP53" s="6">
        <v>4</v>
      </c>
      <c r="GQ53" s="6">
        <v>1</v>
      </c>
      <c r="GW53" s="6" t="s">
        <v>63</v>
      </c>
    </row>
    <row r="54" spans="1:223" hidden="1">
      <c r="A54">
        <v>51</v>
      </c>
      <c r="B54">
        <v>3411668413</v>
      </c>
      <c r="C54">
        <v>56353112</v>
      </c>
      <c r="D54" s="87">
        <v>41869.375520833331</v>
      </c>
      <c r="E54" s="1">
        <v>41869.380671296298</v>
      </c>
      <c r="F54" t="s">
        <v>328</v>
      </c>
      <c r="H54" t="s">
        <v>363</v>
      </c>
      <c r="I54" s="3" t="s">
        <v>35</v>
      </c>
      <c r="O54" s="6" t="s">
        <v>41</v>
      </c>
      <c r="S54" s="3" t="s">
        <v>310</v>
      </c>
      <c r="T54" s="11" t="s">
        <v>949</v>
      </c>
      <c r="U54" s="3" t="s">
        <v>45</v>
      </c>
      <c r="AD54" s="6" t="s">
        <v>54</v>
      </c>
      <c r="AI54" s="6" t="s">
        <v>60</v>
      </c>
      <c r="BD54" s="6" t="s">
        <v>80</v>
      </c>
      <c r="BF54" s="6" t="s">
        <v>179</v>
      </c>
      <c r="BG54" s="11" t="s">
        <v>179</v>
      </c>
      <c r="BI54" s="6" t="s">
        <v>84</v>
      </c>
      <c r="BO54" s="6" t="s">
        <v>89</v>
      </c>
      <c r="BR54" s="6" t="s">
        <v>92</v>
      </c>
      <c r="BW54" s="3" t="s">
        <v>97</v>
      </c>
      <c r="CC54" s="3" t="s">
        <v>63</v>
      </c>
      <c r="CI54" s="6" t="s">
        <v>177</v>
      </c>
      <c r="CK54" s="6" t="s">
        <v>177</v>
      </c>
      <c r="CM54" s="6" t="s">
        <v>177</v>
      </c>
      <c r="CO54" s="6" t="s">
        <v>177</v>
      </c>
      <c r="CQ54" s="6" t="s">
        <v>177</v>
      </c>
      <c r="CS54" s="6" t="s">
        <v>177</v>
      </c>
      <c r="CU54" s="6" t="s">
        <v>177</v>
      </c>
      <c r="CW54" s="6" t="s">
        <v>177</v>
      </c>
      <c r="CY54" s="6" t="s">
        <v>177</v>
      </c>
      <c r="DA54" s="6" t="s">
        <v>177</v>
      </c>
      <c r="DC54" s="6" t="s">
        <v>177</v>
      </c>
      <c r="DE54" s="6" t="s">
        <v>177</v>
      </c>
      <c r="DG54" s="6" t="s">
        <v>177</v>
      </c>
      <c r="DI54" s="6" t="s">
        <v>177</v>
      </c>
      <c r="DK54" s="6" t="s">
        <v>177</v>
      </c>
      <c r="DM54" s="6" t="s">
        <v>177</v>
      </c>
      <c r="DO54" s="6" t="s">
        <v>177</v>
      </c>
      <c r="DX54" s="3" t="s">
        <v>62</v>
      </c>
      <c r="DZ54" s="6" t="s">
        <v>329</v>
      </c>
      <c r="EA54" s="42" t="s">
        <v>1071</v>
      </c>
      <c r="EB54" s="42" t="s">
        <v>981</v>
      </c>
      <c r="EC54" s="42" t="s">
        <v>1072</v>
      </c>
      <c r="ED54" s="9" t="s">
        <v>1072</v>
      </c>
      <c r="EF54" s="42" t="s">
        <v>1081</v>
      </c>
      <c r="EG54" s="42"/>
      <c r="EH54" s="42"/>
      <c r="EK54" s="9" t="s">
        <v>1081</v>
      </c>
      <c r="EM54" s="4" t="s">
        <v>63</v>
      </c>
      <c r="FF54" s="6" t="s">
        <v>63</v>
      </c>
      <c r="FI54" s="42"/>
      <c r="FM54" s="6" t="s">
        <v>63</v>
      </c>
      <c r="FR54" s="6" t="s">
        <v>63</v>
      </c>
      <c r="FW54" s="6" t="s">
        <v>63</v>
      </c>
      <c r="GA54" s="6" t="s">
        <v>62</v>
      </c>
      <c r="GF54" s="6">
        <v>2</v>
      </c>
      <c r="GL54" s="6">
        <v>4</v>
      </c>
      <c r="GO54" s="6">
        <v>3</v>
      </c>
      <c r="GQ54" s="6">
        <v>1</v>
      </c>
      <c r="GV54" s="6" t="s">
        <v>62</v>
      </c>
      <c r="GZ54" s="6">
        <v>1</v>
      </c>
      <c r="HG54" s="6">
        <v>4</v>
      </c>
      <c r="HI54" s="6">
        <v>2</v>
      </c>
      <c r="HN54" s="6">
        <v>3</v>
      </c>
    </row>
    <row r="55" spans="1:223" hidden="1">
      <c r="A55">
        <v>52</v>
      </c>
      <c r="B55">
        <v>3411186922</v>
      </c>
      <c r="C55">
        <v>56353112</v>
      </c>
      <c r="D55" s="87">
        <v>41868.894837962966</v>
      </c>
      <c r="E55" s="1">
        <v>41868.901284722226</v>
      </c>
      <c r="F55" t="s">
        <v>330</v>
      </c>
      <c r="H55" t="s">
        <v>363</v>
      </c>
      <c r="I55" s="3" t="s">
        <v>35</v>
      </c>
      <c r="O55" s="6" t="s">
        <v>41</v>
      </c>
      <c r="S55" s="3" t="s">
        <v>331</v>
      </c>
      <c r="T55" s="11" t="s">
        <v>949</v>
      </c>
      <c r="U55" s="3" t="s">
        <v>45</v>
      </c>
      <c r="AA55" s="3" t="s">
        <v>51</v>
      </c>
      <c r="BH55" s="3" t="s">
        <v>83</v>
      </c>
      <c r="BO55" s="6" t="s">
        <v>89</v>
      </c>
      <c r="BU55" s="6" t="s">
        <v>95</v>
      </c>
      <c r="BW55" s="3" t="s">
        <v>97</v>
      </c>
      <c r="CC55" s="3" t="s">
        <v>63</v>
      </c>
      <c r="CJ55" s="6" t="s">
        <v>184</v>
      </c>
      <c r="CL55" s="6" t="s">
        <v>184</v>
      </c>
      <c r="CN55" s="6" t="s">
        <v>184</v>
      </c>
      <c r="CO55" s="6" t="s">
        <v>177</v>
      </c>
      <c r="CR55" s="6" t="s">
        <v>184</v>
      </c>
      <c r="CS55" s="6" t="s">
        <v>177</v>
      </c>
      <c r="CV55" s="6" t="s">
        <v>184</v>
      </c>
      <c r="CX55" s="6" t="s">
        <v>184</v>
      </c>
      <c r="CZ55" s="6" t="s">
        <v>184</v>
      </c>
      <c r="DB55" s="6" t="s">
        <v>184</v>
      </c>
      <c r="DD55" s="6" t="s">
        <v>184</v>
      </c>
      <c r="DE55" s="6" t="s">
        <v>177</v>
      </c>
      <c r="DG55" s="6" t="s">
        <v>177</v>
      </c>
      <c r="DI55" s="6" t="s">
        <v>177</v>
      </c>
      <c r="DL55" s="6" t="s">
        <v>184</v>
      </c>
      <c r="DN55" s="6" t="s">
        <v>184</v>
      </c>
      <c r="DP55" s="6" t="s">
        <v>184</v>
      </c>
      <c r="DY55" s="6" t="s">
        <v>63</v>
      </c>
      <c r="DZ55" s="6" t="s">
        <v>332</v>
      </c>
      <c r="EA55" s="42" t="s">
        <v>982</v>
      </c>
      <c r="EB55" s="42"/>
      <c r="EC55" s="42"/>
      <c r="ED55" s="9" t="s">
        <v>982</v>
      </c>
      <c r="EE55" s="3" t="s">
        <v>333</v>
      </c>
      <c r="EF55" s="42" t="s">
        <v>1081</v>
      </c>
      <c r="EG55" s="42"/>
      <c r="EH55" s="42"/>
      <c r="EJ55" s="77" t="s">
        <v>1147</v>
      </c>
      <c r="EK55" s="9" t="s">
        <v>1081</v>
      </c>
      <c r="EM55" s="4" t="s">
        <v>63</v>
      </c>
      <c r="FD55" s="3" t="s">
        <v>155</v>
      </c>
      <c r="FG55" s="6" t="s">
        <v>334</v>
      </c>
      <c r="FI55" s="42"/>
      <c r="FL55" s="6" t="s">
        <v>62</v>
      </c>
      <c r="FQ55" s="6" t="s">
        <v>62</v>
      </c>
      <c r="FU55" s="3" t="s">
        <v>155</v>
      </c>
      <c r="FX55" s="6" t="s">
        <v>335</v>
      </c>
      <c r="FY55" s="67" t="s">
        <v>1010</v>
      </c>
      <c r="FZ55" s="3" t="s">
        <v>157</v>
      </c>
      <c r="GC55" s="6" t="s">
        <v>336</v>
      </c>
      <c r="GD55" s="10" t="s">
        <v>1024</v>
      </c>
      <c r="GE55" s="3">
        <v>1</v>
      </c>
      <c r="GJ55" s="6">
        <v>2</v>
      </c>
      <c r="GO55" s="6">
        <v>3</v>
      </c>
      <c r="GT55" s="4">
        <v>4</v>
      </c>
      <c r="GU55" s="3" t="s">
        <v>157</v>
      </c>
      <c r="GX55" s="3" t="s">
        <v>336</v>
      </c>
      <c r="GY55" s="9" t="s">
        <v>1024</v>
      </c>
      <c r="GZ55" s="6">
        <v>1</v>
      </c>
      <c r="HE55" s="6">
        <v>2</v>
      </c>
      <c r="HJ55" s="6">
        <v>3</v>
      </c>
      <c r="HO55" s="4">
        <v>4</v>
      </c>
    </row>
    <row r="56" spans="1:223" hidden="1">
      <c r="A56">
        <v>53</v>
      </c>
      <c r="B56">
        <v>3411040775</v>
      </c>
      <c r="C56">
        <v>56353112</v>
      </c>
      <c r="D56" s="87">
        <v>41868.724293981482</v>
      </c>
      <c r="E56" s="1">
        <v>41868.727395833332</v>
      </c>
      <c r="F56" t="s">
        <v>337</v>
      </c>
      <c r="H56" t="s">
        <v>363</v>
      </c>
      <c r="I56" s="3" t="s">
        <v>35</v>
      </c>
      <c r="P56" s="6" t="s">
        <v>42</v>
      </c>
      <c r="S56" s="3" t="s">
        <v>252</v>
      </c>
      <c r="T56" s="11" t="s">
        <v>949</v>
      </c>
      <c r="W56" s="6" t="s">
        <v>47</v>
      </c>
      <c r="AE56" s="6" t="s">
        <v>55</v>
      </c>
      <c r="BI56" s="6" t="s">
        <v>84</v>
      </c>
      <c r="BM56" s="4" t="s">
        <v>338</v>
      </c>
      <c r="BO56" s="6" t="s">
        <v>89</v>
      </c>
      <c r="BT56" s="6" t="s">
        <v>94</v>
      </c>
      <c r="BW56" s="3" t="s">
        <v>97</v>
      </c>
      <c r="CC56" s="3" t="s">
        <v>63</v>
      </c>
      <c r="CI56" s="6" t="s">
        <v>177</v>
      </c>
      <c r="CK56" s="6" t="s">
        <v>177</v>
      </c>
      <c r="CN56" s="6" t="s">
        <v>184</v>
      </c>
      <c r="CO56" s="6" t="s">
        <v>177</v>
      </c>
      <c r="CQ56" s="6" t="s">
        <v>177</v>
      </c>
      <c r="CS56" s="6" t="s">
        <v>177</v>
      </c>
      <c r="DB56" s="6" t="s">
        <v>184</v>
      </c>
      <c r="DC56" s="6" t="s">
        <v>177</v>
      </c>
      <c r="DE56" s="6" t="s">
        <v>177</v>
      </c>
      <c r="DI56" s="6" t="s">
        <v>177</v>
      </c>
      <c r="DK56" s="6" t="s">
        <v>177</v>
      </c>
      <c r="DM56" s="6" t="s">
        <v>177</v>
      </c>
      <c r="DO56" s="6" t="s">
        <v>177</v>
      </c>
      <c r="DX56" s="3" t="s">
        <v>62</v>
      </c>
      <c r="EA56" s="42"/>
      <c r="EB56" s="42"/>
      <c r="EC56" s="42"/>
      <c r="EE56" s="3" t="s">
        <v>339</v>
      </c>
      <c r="EF56" s="42" t="s">
        <v>1081</v>
      </c>
      <c r="EG56" s="42"/>
      <c r="EH56" s="42"/>
      <c r="EJ56" s="73" t="s">
        <v>1137</v>
      </c>
      <c r="EK56" s="9" t="s">
        <v>1081</v>
      </c>
      <c r="EM56" s="4" t="s">
        <v>63</v>
      </c>
      <c r="FF56" s="6" t="s">
        <v>63</v>
      </c>
      <c r="FI56" s="42"/>
      <c r="FM56" s="6" t="s">
        <v>63</v>
      </c>
      <c r="FR56" s="6" t="s">
        <v>63</v>
      </c>
      <c r="FW56" s="6" t="s">
        <v>63</v>
      </c>
      <c r="FY56" s="65" t="s">
        <v>1133</v>
      </c>
      <c r="GB56" s="4" t="s">
        <v>63</v>
      </c>
      <c r="GW56" s="6" t="s">
        <v>63</v>
      </c>
    </row>
    <row r="57" spans="1:223" hidden="1">
      <c r="A57">
        <v>54</v>
      </c>
      <c r="B57">
        <v>3411037426</v>
      </c>
      <c r="C57">
        <v>56353112</v>
      </c>
      <c r="D57" s="87">
        <v>41868.719606481478</v>
      </c>
      <c r="E57" s="1">
        <v>41868.726504629631</v>
      </c>
      <c r="F57" t="s">
        <v>340</v>
      </c>
      <c r="H57" t="s">
        <v>363</v>
      </c>
      <c r="I57" s="3" t="s">
        <v>35</v>
      </c>
      <c r="O57" s="6" t="s">
        <v>41</v>
      </c>
      <c r="S57" s="3" t="s">
        <v>341</v>
      </c>
      <c r="T57" s="11" t="s">
        <v>949</v>
      </c>
      <c r="U57" s="3" t="s">
        <v>45</v>
      </c>
      <c r="AD57" s="6" t="s">
        <v>54</v>
      </c>
      <c r="AI57" s="6" t="s">
        <v>60</v>
      </c>
      <c r="BD57" s="6" t="s">
        <v>80</v>
      </c>
      <c r="BF57" s="6" t="s">
        <v>342</v>
      </c>
      <c r="BG57" s="10" t="s">
        <v>956</v>
      </c>
      <c r="BI57" s="6" t="s">
        <v>84</v>
      </c>
      <c r="BO57" s="6" t="s">
        <v>89</v>
      </c>
      <c r="BU57" s="6" t="s">
        <v>95</v>
      </c>
      <c r="BX57" s="6" t="s">
        <v>98</v>
      </c>
      <c r="CD57" s="6" t="s">
        <v>102</v>
      </c>
      <c r="CO57" s="6" t="s">
        <v>177</v>
      </c>
      <c r="CQ57" s="6" t="s">
        <v>177</v>
      </c>
      <c r="CX57" s="6" t="s">
        <v>184</v>
      </c>
      <c r="DD57" s="6" t="s">
        <v>184</v>
      </c>
      <c r="DG57" s="6" t="s">
        <v>177</v>
      </c>
      <c r="DL57" s="6" t="s">
        <v>184</v>
      </c>
      <c r="DN57" s="6" t="s">
        <v>184</v>
      </c>
      <c r="DQ57" s="6" t="s">
        <v>343</v>
      </c>
      <c r="DR57" s="53" t="s">
        <v>984</v>
      </c>
      <c r="DX57" s="3" t="s">
        <v>62</v>
      </c>
      <c r="EA57" s="42"/>
      <c r="EB57" s="42"/>
      <c r="EC57" s="42"/>
      <c r="EE57" s="3" t="s">
        <v>344</v>
      </c>
      <c r="EF57" s="42" t="s">
        <v>1081</v>
      </c>
      <c r="EG57" s="42"/>
      <c r="EH57" s="42"/>
      <c r="EJ57" s="77" t="s">
        <v>242</v>
      </c>
      <c r="EK57" s="9" t="s">
        <v>1081</v>
      </c>
      <c r="EL57" s="3" t="s">
        <v>62</v>
      </c>
      <c r="EW57" t="s">
        <v>151</v>
      </c>
      <c r="FF57" s="6" t="s">
        <v>63</v>
      </c>
      <c r="FG57" s="6" t="s">
        <v>345</v>
      </c>
      <c r="FH57" s="41" t="s">
        <v>1012</v>
      </c>
      <c r="FI57" s="53"/>
      <c r="FJ57" s="10" t="s">
        <v>1012</v>
      </c>
      <c r="FM57" s="6" t="s">
        <v>63</v>
      </c>
      <c r="FN57" s="6" t="s">
        <v>272</v>
      </c>
      <c r="FO57" s="9" t="s">
        <v>1012</v>
      </c>
      <c r="FR57" s="6" t="s">
        <v>63</v>
      </c>
      <c r="FS57" s="6" t="s">
        <v>346</v>
      </c>
      <c r="FT57" s="10" t="s">
        <v>1012</v>
      </c>
      <c r="FW57" s="6" t="s">
        <v>63</v>
      </c>
      <c r="GA57" s="6" t="s">
        <v>62</v>
      </c>
      <c r="GF57" s="6">
        <v>2</v>
      </c>
      <c r="GL57" s="6">
        <v>4</v>
      </c>
      <c r="GO57" s="6">
        <v>3</v>
      </c>
      <c r="GQ57" s="6">
        <v>1</v>
      </c>
      <c r="GV57" s="6" t="s">
        <v>62</v>
      </c>
      <c r="HA57" s="6">
        <v>2</v>
      </c>
      <c r="HG57" s="6">
        <v>4</v>
      </c>
      <c r="HJ57" s="6">
        <v>3</v>
      </c>
      <c r="HL57" s="6">
        <v>1</v>
      </c>
    </row>
    <row r="58" spans="1:223" hidden="1">
      <c r="A58">
        <v>55</v>
      </c>
      <c r="B58">
        <v>3411036763</v>
      </c>
      <c r="C58">
        <v>56353112</v>
      </c>
      <c r="D58" s="87">
        <v>41868.719606481478</v>
      </c>
      <c r="E58" s="1">
        <v>41868.72011574074</v>
      </c>
      <c r="F58" t="s">
        <v>340</v>
      </c>
      <c r="H58" t="s">
        <v>363</v>
      </c>
      <c r="I58" s="3" t="s">
        <v>35</v>
      </c>
      <c r="O58" s="6" t="s">
        <v>41</v>
      </c>
      <c r="S58" s="3" t="s">
        <v>341</v>
      </c>
      <c r="T58" s="11" t="s">
        <v>949</v>
      </c>
      <c r="U58" s="3" t="s">
        <v>45</v>
      </c>
      <c r="AA58" s="3" t="s">
        <v>51</v>
      </c>
      <c r="EA58" s="42"/>
      <c r="EB58" s="42"/>
      <c r="EC58" s="42"/>
      <c r="EF58" s="42"/>
      <c r="EG58" s="42"/>
      <c r="EH58" s="42"/>
      <c r="EK58" s="9" t="s">
        <v>990</v>
      </c>
      <c r="FI58" s="42"/>
    </row>
    <row r="59" spans="1:223" hidden="1">
      <c r="A59">
        <v>56</v>
      </c>
      <c r="B59">
        <v>3410988830</v>
      </c>
      <c r="C59">
        <v>56353112</v>
      </c>
      <c r="D59" s="87">
        <v>41868.665729166663</v>
      </c>
      <c r="E59" s="1">
        <v>41868.669907407406</v>
      </c>
      <c r="F59" t="s">
        <v>347</v>
      </c>
      <c r="H59" t="s">
        <v>363</v>
      </c>
      <c r="J59" s="6" t="s">
        <v>36</v>
      </c>
      <c r="O59" s="6" t="s">
        <v>41</v>
      </c>
      <c r="S59" s="3" t="s">
        <v>186</v>
      </c>
      <c r="T59" s="11" t="s">
        <v>949</v>
      </c>
      <c r="U59" s="3" t="s">
        <v>45</v>
      </c>
      <c r="AA59" s="3" t="s">
        <v>51</v>
      </c>
      <c r="BL59" s="6" t="s">
        <v>87</v>
      </c>
      <c r="BO59" s="6" t="s">
        <v>89</v>
      </c>
      <c r="BV59" s="4" t="s">
        <v>96</v>
      </c>
      <c r="BY59" s="6" t="s">
        <v>99</v>
      </c>
      <c r="CC59" s="3" t="s">
        <v>63</v>
      </c>
      <c r="CM59" s="6" t="s">
        <v>177</v>
      </c>
      <c r="CR59" s="6" t="s">
        <v>184</v>
      </c>
      <c r="CS59" s="6" t="s">
        <v>177</v>
      </c>
      <c r="CV59" s="6" t="s">
        <v>184</v>
      </c>
      <c r="CX59" s="6" t="s">
        <v>184</v>
      </c>
      <c r="CZ59" s="6" t="s">
        <v>184</v>
      </c>
      <c r="DB59" s="6" t="s">
        <v>184</v>
      </c>
      <c r="DD59" s="6" t="s">
        <v>184</v>
      </c>
      <c r="DG59" s="6" t="s">
        <v>177</v>
      </c>
      <c r="DJ59" s="6" t="s">
        <v>184</v>
      </c>
      <c r="DM59" s="6" t="s">
        <v>177</v>
      </c>
      <c r="DO59" s="6" t="s">
        <v>177</v>
      </c>
      <c r="DX59" s="3" t="s">
        <v>62</v>
      </c>
      <c r="EA59" s="42"/>
      <c r="EB59" s="42"/>
      <c r="EC59" s="42"/>
      <c r="EE59" s="3" t="s">
        <v>348</v>
      </c>
      <c r="EF59" s="42" t="s">
        <v>1081</v>
      </c>
      <c r="EG59" s="42"/>
      <c r="EH59" s="42"/>
      <c r="EJ59" s="78" t="s">
        <v>1138</v>
      </c>
      <c r="EK59" s="9" t="s">
        <v>1081</v>
      </c>
      <c r="EM59" s="4" t="s">
        <v>63</v>
      </c>
      <c r="FF59" s="6" t="s">
        <v>63</v>
      </c>
      <c r="FI59" s="42"/>
      <c r="FM59" s="6" t="s">
        <v>63</v>
      </c>
      <c r="FR59" s="6" t="s">
        <v>63</v>
      </c>
      <c r="FW59" s="6" t="s">
        <v>63</v>
      </c>
      <c r="GA59" s="6" t="s">
        <v>62</v>
      </c>
      <c r="GF59" s="6">
        <v>2</v>
      </c>
      <c r="GK59" s="6">
        <v>3</v>
      </c>
      <c r="GP59" s="6">
        <v>4</v>
      </c>
      <c r="GQ59" s="6">
        <v>1</v>
      </c>
      <c r="GV59" s="6" t="s">
        <v>62</v>
      </c>
      <c r="HA59" s="6">
        <v>2</v>
      </c>
      <c r="HD59" s="6">
        <v>1</v>
      </c>
      <c r="HJ59" s="6">
        <v>3</v>
      </c>
      <c r="HO59" s="4">
        <v>4</v>
      </c>
    </row>
    <row r="60" spans="1:223" hidden="1">
      <c r="A60">
        <v>57</v>
      </c>
      <c r="B60">
        <v>3410988551</v>
      </c>
      <c r="C60">
        <v>56353112</v>
      </c>
      <c r="D60" s="87">
        <v>41868.664884259262</v>
      </c>
      <c r="E60" s="1">
        <v>41868.672962962963</v>
      </c>
      <c r="F60" t="s">
        <v>349</v>
      </c>
      <c r="H60" t="s">
        <v>363</v>
      </c>
      <c r="I60" s="3" t="s">
        <v>35</v>
      </c>
      <c r="Q60" s="6" t="s">
        <v>43</v>
      </c>
      <c r="S60" s="3" t="s">
        <v>310</v>
      </c>
      <c r="T60" s="11" t="s">
        <v>949</v>
      </c>
      <c r="V60" s="6" t="s">
        <v>46</v>
      </c>
      <c r="AD60" s="6" t="s">
        <v>54</v>
      </c>
      <c r="AH60" s="6" t="s">
        <v>59</v>
      </c>
      <c r="AK60" s="3" t="s">
        <v>62</v>
      </c>
      <c r="AZ60" s="6" t="s">
        <v>76</v>
      </c>
      <c r="BK60" s="6" t="s">
        <v>86</v>
      </c>
      <c r="BM60" s="4" t="s">
        <v>350</v>
      </c>
      <c r="BP60" s="4" t="s">
        <v>90</v>
      </c>
      <c r="BQ60" s="6" t="s">
        <v>91</v>
      </c>
      <c r="BY60" s="6" t="s">
        <v>99</v>
      </c>
      <c r="CC60" s="3" t="s">
        <v>63</v>
      </c>
      <c r="CL60" s="6" t="s">
        <v>184</v>
      </c>
      <c r="CM60" s="6" t="s">
        <v>177</v>
      </c>
      <c r="CO60" s="6" t="s">
        <v>177</v>
      </c>
      <c r="CQ60" s="6" t="s">
        <v>177</v>
      </c>
      <c r="CS60" s="6" t="s">
        <v>177</v>
      </c>
      <c r="CX60" s="6" t="s">
        <v>184</v>
      </c>
      <c r="DE60" s="6" t="s">
        <v>177</v>
      </c>
      <c r="DI60" s="6" t="s">
        <v>177</v>
      </c>
      <c r="DM60" s="6" t="s">
        <v>177</v>
      </c>
      <c r="DO60" s="6" t="s">
        <v>177</v>
      </c>
      <c r="DX60" s="3" t="s">
        <v>62</v>
      </c>
      <c r="DZ60" s="6" t="s">
        <v>351</v>
      </c>
      <c r="EA60" s="42" t="s">
        <v>1071</v>
      </c>
      <c r="EB60" s="42"/>
      <c r="EC60" s="42"/>
      <c r="ED60" s="9" t="s">
        <v>1071</v>
      </c>
      <c r="EE60" s="3" t="s">
        <v>352</v>
      </c>
      <c r="EF60" s="42" t="s">
        <v>1081</v>
      </c>
      <c r="EG60" s="42"/>
      <c r="EH60" s="42"/>
      <c r="EJ60" s="73" t="s">
        <v>1140</v>
      </c>
      <c r="EK60" s="9" t="s">
        <v>1081</v>
      </c>
      <c r="EM60" s="4" t="s">
        <v>63</v>
      </c>
      <c r="FE60" s="6" t="s">
        <v>62</v>
      </c>
      <c r="FI60" s="42"/>
      <c r="FK60" s="3" t="s">
        <v>155</v>
      </c>
      <c r="FQ60" s="6" t="s">
        <v>62</v>
      </c>
      <c r="FV60" s="6" t="s">
        <v>62</v>
      </c>
      <c r="GA60" s="6" t="s">
        <v>62</v>
      </c>
      <c r="GF60" s="6">
        <v>2</v>
      </c>
      <c r="GL60" s="6">
        <v>4</v>
      </c>
      <c r="GM60" s="6">
        <v>1</v>
      </c>
      <c r="GS60" s="6">
        <v>3</v>
      </c>
      <c r="GV60" s="6" t="s">
        <v>62</v>
      </c>
      <c r="HA60" s="6">
        <v>2</v>
      </c>
      <c r="HF60" s="6">
        <v>3</v>
      </c>
      <c r="HH60" s="6">
        <v>1</v>
      </c>
      <c r="HO60" s="4">
        <v>4</v>
      </c>
    </row>
    <row r="61" spans="1:223" hidden="1">
      <c r="A61">
        <v>58</v>
      </c>
      <c r="B61">
        <v>3410963952</v>
      </c>
      <c r="C61">
        <v>56353112</v>
      </c>
      <c r="D61" s="87">
        <v>41868.635949074072</v>
      </c>
      <c r="E61" s="1">
        <v>41868.640648148146</v>
      </c>
      <c r="F61" t="s">
        <v>353</v>
      </c>
      <c r="H61" t="s">
        <v>363</v>
      </c>
      <c r="J61" s="6" t="s">
        <v>36</v>
      </c>
      <c r="N61" s="6" t="s">
        <v>40</v>
      </c>
      <c r="S61" s="3" t="s">
        <v>252</v>
      </c>
      <c r="T61" s="11" t="s">
        <v>949</v>
      </c>
      <c r="V61" s="6" t="s">
        <v>46</v>
      </c>
      <c r="AA61" s="3" t="s">
        <v>51</v>
      </c>
      <c r="BI61" s="6" t="s">
        <v>84</v>
      </c>
      <c r="BN61" s="3" t="s">
        <v>88</v>
      </c>
      <c r="BT61" s="6" t="s">
        <v>94</v>
      </c>
      <c r="BW61" s="3" t="s">
        <v>97</v>
      </c>
      <c r="CC61" s="3" t="s">
        <v>63</v>
      </c>
      <c r="CI61" s="6" t="s">
        <v>177</v>
      </c>
      <c r="CK61" s="6" t="s">
        <v>177</v>
      </c>
      <c r="CN61" s="6" t="s">
        <v>184</v>
      </c>
      <c r="CO61" s="6" t="s">
        <v>177</v>
      </c>
      <c r="CQ61" s="6" t="s">
        <v>177</v>
      </c>
      <c r="CT61" s="6" t="s">
        <v>184</v>
      </c>
      <c r="CU61" s="6" t="s">
        <v>177</v>
      </c>
      <c r="CX61" s="6" t="s">
        <v>184</v>
      </c>
      <c r="CY61" s="6" t="s">
        <v>177</v>
      </c>
      <c r="DB61" s="6" t="s">
        <v>184</v>
      </c>
      <c r="DC61" s="6" t="s">
        <v>177</v>
      </c>
      <c r="DE61" s="6" t="s">
        <v>177</v>
      </c>
      <c r="DG61" s="6" t="s">
        <v>177</v>
      </c>
      <c r="DI61" s="6" t="s">
        <v>177</v>
      </c>
      <c r="DK61" s="6" t="s">
        <v>177</v>
      </c>
      <c r="DN61" s="6" t="s">
        <v>184</v>
      </c>
      <c r="DO61" s="6" t="s">
        <v>177</v>
      </c>
      <c r="DX61" s="3" t="s">
        <v>62</v>
      </c>
      <c r="EA61" s="42"/>
      <c r="EB61" s="42"/>
      <c r="EC61" s="42"/>
      <c r="EE61" s="3" t="s">
        <v>354</v>
      </c>
      <c r="EF61" s="42" t="s">
        <v>1081</v>
      </c>
      <c r="EG61" s="42"/>
      <c r="EH61" s="42"/>
      <c r="EJ61" s="77" t="s">
        <v>242</v>
      </c>
      <c r="EK61" s="9" t="s">
        <v>1081</v>
      </c>
      <c r="EL61" s="3" t="s">
        <v>62</v>
      </c>
      <c r="EN61" t="s">
        <v>142</v>
      </c>
      <c r="EO61" t="s">
        <v>143</v>
      </c>
      <c r="EV61" t="s">
        <v>150</v>
      </c>
      <c r="EW61" t="s">
        <v>151</v>
      </c>
      <c r="FF61" s="6" t="s">
        <v>63</v>
      </c>
      <c r="FI61" s="42"/>
      <c r="FM61" s="6" t="s">
        <v>63</v>
      </c>
      <c r="FR61" s="6" t="s">
        <v>63</v>
      </c>
      <c r="FV61" s="6" t="s">
        <v>62</v>
      </c>
      <c r="GA61" s="6" t="s">
        <v>62</v>
      </c>
      <c r="GE61" s="3">
        <v>1</v>
      </c>
      <c r="GL61" s="6">
        <v>4</v>
      </c>
      <c r="GO61" s="6">
        <v>3</v>
      </c>
      <c r="GR61" s="6">
        <v>2</v>
      </c>
      <c r="GV61" s="6" t="s">
        <v>62</v>
      </c>
      <c r="GZ61" s="6">
        <v>1</v>
      </c>
      <c r="HE61" s="6">
        <v>2</v>
      </c>
      <c r="HK61" s="6">
        <v>4</v>
      </c>
      <c r="HN61" s="6">
        <v>3</v>
      </c>
    </row>
    <row r="62" spans="1:223" hidden="1">
      <c r="A62">
        <v>59</v>
      </c>
      <c r="B62">
        <v>3410917306</v>
      </c>
      <c r="C62">
        <v>56353112</v>
      </c>
      <c r="D62" s="87">
        <v>41868.578761574077</v>
      </c>
      <c r="E62" s="1">
        <v>41868.584930555553</v>
      </c>
      <c r="F62" t="s">
        <v>355</v>
      </c>
      <c r="H62" t="s">
        <v>363</v>
      </c>
      <c r="I62" s="3" t="s">
        <v>35</v>
      </c>
      <c r="O62" s="6" t="s">
        <v>41</v>
      </c>
      <c r="S62" s="3" t="s">
        <v>252</v>
      </c>
      <c r="T62" s="11" t="s">
        <v>949</v>
      </c>
      <c r="V62" s="6" t="s">
        <v>46</v>
      </c>
      <c r="AF62" s="6" t="s">
        <v>56</v>
      </c>
      <c r="BI62" s="6" t="s">
        <v>84</v>
      </c>
      <c r="BN62" s="3" t="s">
        <v>88</v>
      </c>
      <c r="BT62" s="6" t="s">
        <v>94</v>
      </c>
      <c r="BW62" s="3" t="s">
        <v>97</v>
      </c>
      <c r="CF62" s="6" t="s">
        <v>104</v>
      </c>
      <c r="CI62" s="6" t="s">
        <v>177</v>
      </c>
      <c r="CK62" s="6" t="s">
        <v>177</v>
      </c>
      <c r="CM62" s="6" t="s">
        <v>177</v>
      </c>
      <c r="CO62" s="6" t="s">
        <v>177</v>
      </c>
      <c r="CQ62" s="6" t="s">
        <v>177</v>
      </c>
      <c r="CS62" s="6" t="s">
        <v>177</v>
      </c>
      <c r="CV62" s="6" t="s">
        <v>184</v>
      </c>
      <c r="CX62" s="6" t="s">
        <v>184</v>
      </c>
      <c r="CY62" s="6" t="s">
        <v>177</v>
      </c>
      <c r="DA62" s="6" t="s">
        <v>177</v>
      </c>
      <c r="DC62" s="6" t="s">
        <v>177</v>
      </c>
      <c r="DE62" s="6" t="s">
        <v>177</v>
      </c>
      <c r="DG62" s="6" t="s">
        <v>177</v>
      </c>
      <c r="DI62" s="6" t="s">
        <v>177</v>
      </c>
      <c r="DK62" s="6" t="s">
        <v>177</v>
      </c>
      <c r="DM62" s="6" t="s">
        <v>177</v>
      </c>
      <c r="DO62" s="6" t="s">
        <v>177</v>
      </c>
      <c r="DX62" s="3" t="s">
        <v>62</v>
      </c>
      <c r="EA62" s="42"/>
      <c r="EB62" s="42"/>
      <c r="EC62" s="42"/>
      <c r="EF62" s="42"/>
      <c r="EG62" s="42"/>
      <c r="EH62" s="42"/>
      <c r="EJ62" s="59" t="s">
        <v>1150</v>
      </c>
      <c r="EK62" s="9" t="s">
        <v>990</v>
      </c>
      <c r="EL62" s="3" t="s">
        <v>62</v>
      </c>
      <c r="EO62" t="s">
        <v>143</v>
      </c>
      <c r="ET62" t="s">
        <v>148</v>
      </c>
      <c r="EU62" t="s">
        <v>149</v>
      </c>
      <c r="EW62" t="s">
        <v>151</v>
      </c>
      <c r="FE62" s="6" t="s">
        <v>62</v>
      </c>
      <c r="FI62" s="42"/>
      <c r="FL62" s="6" t="s">
        <v>62</v>
      </c>
      <c r="FR62" s="6" t="s">
        <v>63</v>
      </c>
      <c r="FV62" s="6" t="s">
        <v>62</v>
      </c>
      <c r="GA62" s="6" t="s">
        <v>62</v>
      </c>
      <c r="GG62" s="6">
        <v>3</v>
      </c>
      <c r="GL62" s="6">
        <v>4</v>
      </c>
      <c r="GN62" s="6">
        <v>2</v>
      </c>
      <c r="GQ62" s="6">
        <v>1</v>
      </c>
      <c r="GV62" s="6" t="s">
        <v>62</v>
      </c>
      <c r="HA62" s="6">
        <v>2</v>
      </c>
      <c r="HF62" s="6">
        <v>3</v>
      </c>
      <c r="HH62" s="6">
        <v>1</v>
      </c>
      <c r="HO62" s="4">
        <v>4</v>
      </c>
    </row>
    <row r="63" spans="1:223" hidden="1">
      <c r="A63">
        <v>60</v>
      </c>
      <c r="B63">
        <v>3410847942</v>
      </c>
      <c r="C63">
        <v>56353112</v>
      </c>
      <c r="D63" s="87">
        <v>41868.479756944442</v>
      </c>
      <c r="E63" s="1">
        <v>41868.484675925924</v>
      </c>
      <c r="F63" t="s">
        <v>356</v>
      </c>
      <c r="H63" t="s">
        <v>363</v>
      </c>
      <c r="I63" s="3" t="s">
        <v>35</v>
      </c>
      <c r="P63" s="6" t="s">
        <v>42</v>
      </c>
      <c r="S63" s="3" t="s">
        <v>252</v>
      </c>
      <c r="T63" s="11" t="s">
        <v>949</v>
      </c>
      <c r="U63" s="3" t="s">
        <v>45</v>
      </c>
      <c r="AA63" s="3" t="s">
        <v>51</v>
      </c>
      <c r="BL63" s="6" t="s">
        <v>87</v>
      </c>
      <c r="BN63" s="3" t="s">
        <v>88</v>
      </c>
      <c r="BR63" s="6" t="s">
        <v>92</v>
      </c>
      <c r="BX63" s="6" t="s">
        <v>98</v>
      </c>
      <c r="CC63" s="3" t="s">
        <v>63</v>
      </c>
      <c r="CI63" s="6" t="s">
        <v>177</v>
      </c>
      <c r="CL63" s="6" t="s">
        <v>184</v>
      </c>
      <c r="CM63" s="6" t="s">
        <v>177</v>
      </c>
      <c r="CO63" s="6" t="s">
        <v>177</v>
      </c>
      <c r="CQ63" s="6" t="s">
        <v>177</v>
      </c>
      <c r="CS63" s="6" t="s">
        <v>177</v>
      </c>
      <c r="CU63" s="6" t="s">
        <v>177</v>
      </c>
      <c r="CW63" s="6" t="s">
        <v>177</v>
      </c>
      <c r="CY63" s="6" t="s">
        <v>177</v>
      </c>
      <c r="DA63" s="6" t="s">
        <v>177</v>
      </c>
      <c r="DC63" s="6" t="s">
        <v>177</v>
      </c>
      <c r="DE63" s="6" t="s">
        <v>177</v>
      </c>
      <c r="DG63" s="6" t="s">
        <v>177</v>
      </c>
      <c r="DI63" s="6" t="s">
        <v>177</v>
      </c>
      <c r="DK63" s="6" t="s">
        <v>177</v>
      </c>
      <c r="DM63" s="6" t="s">
        <v>177</v>
      </c>
      <c r="DO63" s="6" t="s">
        <v>177</v>
      </c>
      <c r="DX63" s="3" t="s">
        <v>62</v>
      </c>
      <c r="EA63" s="42"/>
      <c r="EB63" s="42"/>
      <c r="EC63" s="42"/>
      <c r="EE63" s="71" t="s">
        <v>357</v>
      </c>
      <c r="EF63" s="42" t="s">
        <v>996</v>
      </c>
      <c r="EG63" s="42" t="s">
        <v>1108</v>
      </c>
      <c r="EH63" s="42" t="s">
        <v>1081</v>
      </c>
      <c r="EJ63" s="64" t="s">
        <v>1137</v>
      </c>
      <c r="EK63" s="9" t="s">
        <v>1088</v>
      </c>
      <c r="EL63" s="3" t="s">
        <v>62</v>
      </c>
      <c r="EN63" t="s">
        <v>142</v>
      </c>
      <c r="EP63" t="s">
        <v>144</v>
      </c>
      <c r="EQ63" t="s">
        <v>145</v>
      </c>
      <c r="ER63" t="s">
        <v>146</v>
      </c>
      <c r="FD63" s="3" t="s">
        <v>155</v>
      </c>
      <c r="FI63" s="42"/>
      <c r="FL63" s="6" t="s">
        <v>62</v>
      </c>
      <c r="FQ63" s="6" t="s">
        <v>62</v>
      </c>
      <c r="FV63" s="6" t="s">
        <v>62</v>
      </c>
      <c r="GA63" s="6" t="s">
        <v>62</v>
      </c>
      <c r="GE63" s="3">
        <v>1</v>
      </c>
      <c r="GL63" s="6">
        <v>4</v>
      </c>
      <c r="GO63" s="6">
        <v>3</v>
      </c>
      <c r="GR63" s="6">
        <v>2</v>
      </c>
      <c r="GV63" s="6" t="s">
        <v>62</v>
      </c>
      <c r="HC63" s="6">
        <v>4</v>
      </c>
      <c r="HD63" s="6">
        <v>1</v>
      </c>
      <c r="HI63" s="6">
        <v>2</v>
      </c>
      <c r="HN63" s="6">
        <v>3</v>
      </c>
    </row>
    <row r="64" spans="1:223" hidden="1">
      <c r="A64">
        <v>61</v>
      </c>
      <c r="B64">
        <v>3410843261</v>
      </c>
      <c r="C64">
        <v>56353112</v>
      </c>
      <c r="D64" s="87">
        <v>41868.47179398148</v>
      </c>
      <c r="E64" s="1">
        <v>41868.473958333336</v>
      </c>
      <c r="F64" t="s">
        <v>358</v>
      </c>
      <c r="H64" t="s">
        <v>363</v>
      </c>
      <c r="J64" s="6" t="s">
        <v>36</v>
      </c>
      <c r="N64" s="6" t="s">
        <v>40</v>
      </c>
      <c r="S64" s="3" t="s">
        <v>359</v>
      </c>
      <c r="T64" s="11" t="s">
        <v>949</v>
      </c>
      <c r="V64" s="6" t="s">
        <v>46</v>
      </c>
      <c r="AD64" s="6" t="s">
        <v>54</v>
      </c>
      <c r="AI64" s="6" t="s">
        <v>60</v>
      </c>
      <c r="BD64" s="6" t="s">
        <v>80</v>
      </c>
      <c r="BI64" s="6" t="s">
        <v>84</v>
      </c>
      <c r="BN64" s="3" t="s">
        <v>88</v>
      </c>
      <c r="BT64" s="6" t="s">
        <v>94</v>
      </c>
      <c r="BX64" s="6" t="s">
        <v>98</v>
      </c>
      <c r="CD64" s="6" t="s">
        <v>102</v>
      </c>
      <c r="CJ64" s="6" t="s">
        <v>184</v>
      </c>
      <c r="CL64" s="6" t="s">
        <v>184</v>
      </c>
      <c r="CN64" s="6" t="s">
        <v>184</v>
      </c>
      <c r="CP64" s="6" t="s">
        <v>184</v>
      </c>
      <c r="CR64" s="6" t="s">
        <v>184</v>
      </c>
      <c r="CT64" s="6" t="s">
        <v>184</v>
      </c>
      <c r="CV64" s="6" t="s">
        <v>184</v>
      </c>
      <c r="CX64" s="6" t="s">
        <v>184</v>
      </c>
      <c r="CZ64" s="6" t="s">
        <v>184</v>
      </c>
      <c r="DB64" s="6" t="s">
        <v>184</v>
      </c>
      <c r="DD64" s="6" t="s">
        <v>184</v>
      </c>
      <c r="DF64" s="6" t="s">
        <v>184</v>
      </c>
      <c r="DH64" s="6" t="s">
        <v>184</v>
      </c>
      <c r="DJ64" s="6" t="s">
        <v>184</v>
      </c>
      <c r="DL64" s="6" t="s">
        <v>184</v>
      </c>
      <c r="DN64" s="6" t="s">
        <v>184</v>
      </c>
      <c r="DP64" s="6" t="s">
        <v>184</v>
      </c>
      <c r="DY64" s="6" t="s">
        <v>63</v>
      </c>
      <c r="DZ64" s="6" t="s">
        <v>360</v>
      </c>
      <c r="EA64" s="42" t="s">
        <v>1061</v>
      </c>
      <c r="EB64" s="42"/>
      <c r="EC64" s="42"/>
      <c r="ED64" s="9" t="s">
        <v>1061</v>
      </c>
      <c r="EF64" s="42" t="s">
        <v>1109</v>
      </c>
      <c r="EG64" s="42"/>
      <c r="EH64" s="42"/>
      <c r="EJ64" s="63" t="s">
        <v>1140</v>
      </c>
      <c r="EK64" s="9" t="s">
        <v>990</v>
      </c>
      <c r="EM64" s="4" t="s">
        <v>63</v>
      </c>
      <c r="FF64" s="6" t="s">
        <v>63</v>
      </c>
      <c r="FI64" s="42"/>
      <c r="FM64" s="6" t="s">
        <v>63</v>
      </c>
      <c r="FR64" s="6" t="s">
        <v>63</v>
      </c>
      <c r="FW64" s="6" t="s">
        <v>63</v>
      </c>
      <c r="GB64" s="4" t="s">
        <v>63</v>
      </c>
      <c r="GW64" s="6" t="s">
        <v>63</v>
      </c>
    </row>
    <row r="65" spans="1:223" hidden="1">
      <c r="A65">
        <v>62</v>
      </c>
      <c r="B65">
        <v>3410811790</v>
      </c>
      <c r="C65">
        <v>56353112</v>
      </c>
      <c r="D65" s="87">
        <v>41868.413425925923</v>
      </c>
      <c r="E65" s="1">
        <v>41868.418773148151</v>
      </c>
      <c r="F65" t="s">
        <v>361</v>
      </c>
      <c r="H65" t="s">
        <v>363</v>
      </c>
      <c r="I65" s="3" t="s">
        <v>35</v>
      </c>
      <c r="P65" s="6" t="s">
        <v>42</v>
      </c>
      <c r="S65" s="3" t="s">
        <v>359</v>
      </c>
      <c r="T65" s="11" t="s">
        <v>949</v>
      </c>
      <c r="U65" s="3" t="s">
        <v>45</v>
      </c>
      <c r="AD65" s="6" t="s">
        <v>54</v>
      </c>
      <c r="AI65" s="6" t="s">
        <v>60</v>
      </c>
      <c r="BD65" s="6" t="s">
        <v>80</v>
      </c>
      <c r="BF65" s="6" t="s">
        <v>457</v>
      </c>
      <c r="BG65" s="10" t="s">
        <v>957</v>
      </c>
      <c r="BI65" s="6" t="s">
        <v>84</v>
      </c>
      <c r="BN65" s="3" t="s">
        <v>88</v>
      </c>
      <c r="BV65" s="4" t="s">
        <v>96</v>
      </c>
      <c r="BX65" s="6" t="s">
        <v>98</v>
      </c>
      <c r="CC65" s="3" t="s">
        <v>63</v>
      </c>
      <c r="CI65" s="6" t="s">
        <v>177</v>
      </c>
      <c r="CK65" s="6" t="s">
        <v>177</v>
      </c>
      <c r="CO65" s="6" t="s">
        <v>177</v>
      </c>
      <c r="CQ65" s="6" t="s">
        <v>177</v>
      </c>
      <c r="CS65" s="6" t="s">
        <v>177</v>
      </c>
      <c r="CV65" s="6" t="s">
        <v>184</v>
      </c>
      <c r="DC65" s="6" t="s">
        <v>177</v>
      </c>
      <c r="DE65" s="6" t="s">
        <v>177</v>
      </c>
      <c r="DG65" s="6" t="s">
        <v>177</v>
      </c>
      <c r="DI65" s="6" t="s">
        <v>177</v>
      </c>
      <c r="DK65" s="6" t="s">
        <v>177</v>
      </c>
      <c r="DN65" s="6" t="s">
        <v>184</v>
      </c>
      <c r="DO65" s="6" t="s">
        <v>177</v>
      </c>
      <c r="DX65" s="3" t="s">
        <v>62</v>
      </c>
      <c r="DZ65" s="6" t="s">
        <v>362</v>
      </c>
      <c r="EA65" s="42" t="s">
        <v>1071</v>
      </c>
      <c r="EB65" s="42"/>
      <c r="EC65" s="42"/>
      <c r="ED65" s="9" t="s">
        <v>1071</v>
      </c>
      <c r="EE65" s="3" t="s">
        <v>289</v>
      </c>
      <c r="EF65" s="42" t="s">
        <v>1081</v>
      </c>
      <c r="EG65" s="42"/>
      <c r="EH65" s="42"/>
      <c r="EJ65" s="77" t="s">
        <v>242</v>
      </c>
      <c r="EK65" s="9" t="s">
        <v>1081</v>
      </c>
      <c r="EM65" s="4" t="s">
        <v>63</v>
      </c>
      <c r="FF65" s="6" t="s">
        <v>63</v>
      </c>
      <c r="FI65" s="42"/>
      <c r="FM65" s="6" t="s">
        <v>63</v>
      </c>
      <c r="FR65" s="6" t="s">
        <v>63</v>
      </c>
      <c r="FW65" s="6" t="s">
        <v>63</v>
      </c>
      <c r="FZ65" s="3" t="s">
        <v>157</v>
      </c>
      <c r="GC65" s="6" t="s">
        <v>363</v>
      </c>
      <c r="GD65" s="10" t="s">
        <v>1024</v>
      </c>
      <c r="GF65" s="6">
        <v>2</v>
      </c>
      <c r="GK65" s="6">
        <v>3</v>
      </c>
      <c r="GP65" s="6">
        <v>4</v>
      </c>
      <c r="GQ65" s="6">
        <v>1</v>
      </c>
      <c r="GV65" s="6" t="s">
        <v>62</v>
      </c>
      <c r="HA65" s="6">
        <v>2</v>
      </c>
      <c r="HD65" s="6">
        <v>1</v>
      </c>
      <c r="HJ65" s="6">
        <v>3</v>
      </c>
      <c r="HO65" s="4">
        <v>4</v>
      </c>
    </row>
    <row r="66" spans="1:223" hidden="1">
      <c r="A66">
        <v>63</v>
      </c>
      <c r="B66">
        <v>3410802926</v>
      </c>
      <c r="C66">
        <v>56353112</v>
      </c>
      <c r="D66" s="87">
        <v>41868.393194444441</v>
      </c>
      <c r="E66" s="1">
        <v>41868.400763888887</v>
      </c>
      <c r="F66" t="s">
        <v>364</v>
      </c>
      <c r="H66" t="s">
        <v>363</v>
      </c>
      <c r="I66" s="3" t="s">
        <v>35</v>
      </c>
      <c r="L66" s="6" t="s">
        <v>38</v>
      </c>
      <c r="S66" s="3" t="s">
        <v>182</v>
      </c>
      <c r="T66" s="11" t="s">
        <v>949</v>
      </c>
      <c r="U66" s="3" t="s">
        <v>45</v>
      </c>
      <c r="AE66" s="6" t="s">
        <v>55</v>
      </c>
      <c r="BL66" s="6" t="s">
        <v>87</v>
      </c>
      <c r="BO66" s="6" t="s">
        <v>89</v>
      </c>
      <c r="BR66" s="6" t="s">
        <v>92</v>
      </c>
      <c r="BX66" s="6" t="s">
        <v>98</v>
      </c>
      <c r="CG66" s="6" t="s">
        <v>365</v>
      </c>
      <c r="CH66" s="9" t="s">
        <v>977</v>
      </c>
      <c r="CJ66" s="6" t="s">
        <v>184</v>
      </c>
      <c r="CL66" s="6" t="s">
        <v>184</v>
      </c>
      <c r="CN66" s="6" t="s">
        <v>184</v>
      </c>
      <c r="CO66" s="6" t="s">
        <v>177</v>
      </c>
      <c r="CQ66" s="6" t="s">
        <v>177</v>
      </c>
      <c r="CS66" s="6" t="s">
        <v>177</v>
      </c>
      <c r="CU66" s="6" t="s">
        <v>177</v>
      </c>
      <c r="CW66" s="6" t="s">
        <v>177</v>
      </c>
      <c r="CZ66" s="6" t="s">
        <v>184</v>
      </c>
      <c r="DA66" s="6" t="s">
        <v>177</v>
      </c>
      <c r="DD66" s="6" t="s">
        <v>184</v>
      </c>
      <c r="DE66" s="6" t="s">
        <v>177</v>
      </c>
      <c r="DG66" s="6" t="s">
        <v>177</v>
      </c>
      <c r="DI66" s="6" t="s">
        <v>177</v>
      </c>
      <c r="DL66" s="6" t="s">
        <v>184</v>
      </c>
      <c r="DM66" s="6" t="s">
        <v>177</v>
      </c>
      <c r="DO66" s="6" t="s">
        <v>177</v>
      </c>
      <c r="DY66" s="6" t="s">
        <v>63</v>
      </c>
      <c r="DZ66" s="6" t="s">
        <v>366</v>
      </c>
      <c r="EA66" s="42" t="s">
        <v>982</v>
      </c>
      <c r="EB66" s="42"/>
      <c r="EC66" s="42"/>
      <c r="ED66" s="9" t="s">
        <v>982</v>
      </c>
      <c r="EE66" s="3" t="s">
        <v>367</v>
      </c>
      <c r="EF66" s="42" t="s">
        <v>1081</v>
      </c>
      <c r="EG66" s="42"/>
      <c r="EH66" s="42"/>
      <c r="EJ66" s="73" t="s">
        <v>1150</v>
      </c>
      <c r="EK66" s="9" t="s">
        <v>1081</v>
      </c>
      <c r="EL66" s="3" t="s">
        <v>62</v>
      </c>
      <c r="ER66" t="s">
        <v>146</v>
      </c>
      <c r="ES66" t="s">
        <v>147</v>
      </c>
      <c r="EV66" t="s">
        <v>150</v>
      </c>
      <c r="EW66" t="s">
        <v>151</v>
      </c>
      <c r="FE66" s="6" t="s">
        <v>62</v>
      </c>
      <c r="FI66" s="42"/>
      <c r="FM66" s="6" t="s">
        <v>63</v>
      </c>
      <c r="FQ66" s="6" t="s">
        <v>62</v>
      </c>
      <c r="FV66" s="6" t="s">
        <v>62</v>
      </c>
      <c r="GA66" s="6" t="s">
        <v>62</v>
      </c>
      <c r="GF66" s="6">
        <v>2</v>
      </c>
      <c r="GL66" s="6">
        <v>4</v>
      </c>
      <c r="GO66" s="6">
        <v>3</v>
      </c>
      <c r="GQ66" s="6">
        <v>1</v>
      </c>
      <c r="GV66" s="6" t="s">
        <v>62</v>
      </c>
      <c r="HB66" s="6">
        <v>3</v>
      </c>
      <c r="HE66" s="6">
        <v>2</v>
      </c>
      <c r="HK66" s="6">
        <v>4</v>
      </c>
      <c r="HL66" s="6">
        <v>1</v>
      </c>
    </row>
    <row r="67" spans="1:223" hidden="1">
      <c r="A67">
        <v>64</v>
      </c>
      <c r="B67">
        <v>3410795060</v>
      </c>
      <c r="C67">
        <v>56353112</v>
      </c>
      <c r="D67" s="87">
        <v>41868.379988425928</v>
      </c>
      <c r="E67" s="1">
        <v>41868.385995370372</v>
      </c>
      <c r="F67" t="s">
        <v>368</v>
      </c>
      <c r="H67" t="s">
        <v>363</v>
      </c>
      <c r="J67" s="6" t="s">
        <v>36</v>
      </c>
      <c r="N67" s="6" t="s">
        <v>40</v>
      </c>
      <c r="S67" s="3" t="s">
        <v>369</v>
      </c>
      <c r="T67" s="11" t="s">
        <v>949</v>
      </c>
      <c r="U67" s="3" t="s">
        <v>45</v>
      </c>
      <c r="AA67" s="3" t="s">
        <v>51</v>
      </c>
      <c r="BI67" s="6" t="s">
        <v>84</v>
      </c>
      <c r="BO67" s="6" t="s">
        <v>89</v>
      </c>
      <c r="BU67" s="6" t="s">
        <v>95</v>
      </c>
      <c r="BW67" s="3" t="s">
        <v>97</v>
      </c>
      <c r="CC67" s="3" t="s">
        <v>63</v>
      </c>
      <c r="CP67" s="6" t="s">
        <v>184</v>
      </c>
      <c r="CQ67" s="6" t="s">
        <v>177</v>
      </c>
      <c r="CS67" s="6" t="s">
        <v>177</v>
      </c>
      <c r="CW67" s="6" t="s">
        <v>177</v>
      </c>
      <c r="CY67" s="6" t="s">
        <v>177</v>
      </c>
      <c r="DB67" s="6" t="s">
        <v>184</v>
      </c>
      <c r="DD67" s="6" t="s">
        <v>184</v>
      </c>
      <c r="DG67" s="6" t="s">
        <v>177</v>
      </c>
      <c r="DI67" s="6" t="s">
        <v>177</v>
      </c>
      <c r="DL67" s="6" t="s">
        <v>184</v>
      </c>
      <c r="DN67" s="6" t="s">
        <v>184</v>
      </c>
      <c r="DX67" s="3" t="s">
        <v>62</v>
      </c>
      <c r="EA67" s="42"/>
      <c r="EB67" s="42"/>
      <c r="EC67" s="42"/>
      <c r="EE67" s="3" t="s">
        <v>370</v>
      </c>
      <c r="EF67" s="42" t="s">
        <v>1110</v>
      </c>
      <c r="EG67" s="42"/>
      <c r="EH67" s="42"/>
      <c r="EK67" s="9" t="s">
        <v>1087</v>
      </c>
      <c r="EL67" s="3" t="s">
        <v>62</v>
      </c>
      <c r="EN67" t="s">
        <v>142</v>
      </c>
      <c r="EO67" t="s">
        <v>143</v>
      </c>
      <c r="EP67" t="s">
        <v>144</v>
      </c>
      <c r="EY67" t="s">
        <v>153</v>
      </c>
      <c r="FF67" s="6" t="s">
        <v>63</v>
      </c>
      <c r="FI67" s="42"/>
      <c r="FM67" s="6" t="s">
        <v>63</v>
      </c>
      <c r="FR67" s="6" t="s">
        <v>63</v>
      </c>
      <c r="FW67" s="6" t="s">
        <v>63</v>
      </c>
      <c r="GA67" s="6" t="s">
        <v>62</v>
      </c>
      <c r="GH67" s="6">
        <v>4</v>
      </c>
      <c r="GK67" s="6">
        <v>3</v>
      </c>
      <c r="GN67" s="6">
        <v>2</v>
      </c>
      <c r="GQ67" s="6">
        <v>1</v>
      </c>
      <c r="GV67" s="6" t="s">
        <v>62</v>
      </c>
      <c r="HB67" s="6">
        <v>3</v>
      </c>
      <c r="HE67" s="6">
        <v>2</v>
      </c>
      <c r="HK67" s="6">
        <v>4</v>
      </c>
      <c r="HL67" s="6">
        <v>1</v>
      </c>
    </row>
    <row r="68" spans="1:223" hidden="1">
      <c r="A68">
        <v>65</v>
      </c>
      <c r="B68">
        <v>3410789744</v>
      </c>
      <c r="C68">
        <v>56353112</v>
      </c>
      <c r="D68" s="87">
        <v>41868.36886574074</v>
      </c>
      <c r="E68" s="1">
        <v>41868.378634259258</v>
      </c>
      <c r="F68" t="s">
        <v>371</v>
      </c>
      <c r="H68" t="s">
        <v>363</v>
      </c>
      <c r="I68" s="3" t="s">
        <v>35</v>
      </c>
      <c r="P68" s="6" t="s">
        <v>42</v>
      </c>
      <c r="S68" s="3" t="s">
        <v>316</v>
      </c>
      <c r="T68" s="11" t="s">
        <v>949</v>
      </c>
      <c r="W68" s="6" t="s">
        <v>47</v>
      </c>
      <c r="AD68" s="6" t="s">
        <v>54</v>
      </c>
      <c r="AH68" s="6" t="s">
        <v>59</v>
      </c>
      <c r="AK68" s="3" t="s">
        <v>62</v>
      </c>
      <c r="BA68" s="6" t="s">
        <v>77</v>
      </c>
      <c r="BJ68" s="6" t="s">
        <v>85</v>
      </c>
      <c r="BN68" s="3" t="s">
        <v>88</v>
      </c>
      <c r="BV68" s="4" t="s">
        <v>96</v>
      </c>
      <c r="BW68" s="3" t="s">
        <v>97</v>
      </c>
      <c r="CC68" s="3" t="s">
        <v>63</v>
      </c>
      <c r="CN68" s="6" t="s">
        <v>184</v>
      </c>
      <c r="CO68" s="6" t="s">
        <v>177</v>
      </c>
      <c r="CQ68" s="6" t="s">
        <v>177</v>
      </c>
      <c r="CV68" s="6" t="s">
        <v>184</v>
      </c>
      <c r="DD68" s="6" t="s">
        <v>184</v>
      </c>
      <c r="DI68" s="6" t="s">
        <v>177</v>
      </c>
      <c r="DL68" s="6" t="s">
        <v>184</v>
      </c>
      <c r="DY68" s="6" t="s">
        <v>63</v>
      </c>
      <c r="DZ68" s="6" t="s">
        <v>372</v>
      </c>
      <c r="EA68" s="42" t="s">
        <v>981</v>
      </c>
      <c r="EB68" s="42"/>
      <c r="EC68" s="42"/>
      <c r="ED68" s="9" t="s">
        <v>981</v>
      </c>
      <c r="EE68" s="3" t="s">
        <v>373</v>
      </c>
      <c r="EF68" s="42" t="s">
        <v>1081</v>
      </c>
      <c r="EG68" s="42"/>
      <c r="EH68" s="42"/>
      <c r="EJ68" s="73" t="s">
        <v>1150</v>
      </c>
      <c r="EK68" s="9" t="s">
        <v>1081</v>
      </c>
      <c r="EL68" s="3" t="s">
        <v>62</v>
      </c>
      <c r="ER68" t="s">
        <v>146</v>
      </c>
      <c r="EY68" t="s">
        <v>153</v>
      </c>
      <c r="FE68" s="6" t="s">
        <v>62</v>
      </c>
      <c r="FI68" s="42"/>
      <c r="FL68" s="6" t="s">
        <v>62</v>
      </c>
      <c r="FQ68" s="6" t="s">
        <v>62</v>
      </c>
      <c r="FV68" s="6" t="s">
        <v>62</v>
      </c>
      <c r="GA68" s="6" t="s">
        <v>62</v>
      </c>
      <c r="GF68" s="6">
        <v>2</v>
      </c>
      <c r="GK68" s="6">
        <v>3</v>
      </c>
      <c r="GP68" s="6">
        <v>4</v>
      </c>
      <c r="GQ68" s="6">
        <v>1</v>
      </c>
      <c r="GV68" s="6" t="s">
        <v>62</v>
      </c>
      <c r="HA68" s="6">
        <v>2</v>
      </c>
      <c r="HF68" s="6">
        <v>3</v>
      </c>
      <c r="HK68" s="6">
        <v>4</v>
      </c>
      <c r="HL68" s="6">
        <v>1</v>
      </c>
    </row>
    <row r="69" spans="1:223" hidden="1">
      <c r="A69">
        <v>66</v>
      </c>
      <c r="B69">
        <v>3410788375</v>
      </c>
      <c r="C69">
        <v>56353112</v>
      </c>
      <c r="D69" s="87">
        <v>41868.365624999999</v>
      </c>
      <c r="E69" s="1">
        <v>41868.379641203705</v>
      </c>
      <c r="F69" t="s">
        <v>374</v>
      </c>
      <c r="H69" t="s">
        <v>363</v>
      </c>
      <c r="I69" s="3" t="s">
        <v>35</v>
      </c>
      <c r="Q69" s="6" t="s">
        <v>43</v>
      </c>
      <c r="S69" s="3" t="s">
        <v>375</v>
      </c>
      <c r="T69" s="11" t="s">
        <v>949</v>
      </c>
      <c r="X69" s="6" t="s">
        <v>48</v>
      </c>
      <c r="AA69" s="3" t="s">
        <v>51</v>
      </c>
      <c r="BK69" s="6" t="s">
        <v>86</v>
      </c>
      <c r="BO69" s="6" t="s">
        <v>89</v>
      </c>
      <c r="BQ69" s="6" t="s">
        <v>91</v>
      </c>
      <c r="BW69" s="3" t="s">
        <v>97</v>
      </c>
      <c r="CC69" s="3" t="s">
        <v>63</v>
      </c>
      <c r="CJ69" s="6" t="s">
        <v>184</v>
      </c>
      <c r="CK69" s="6" t="s">
        <v>177</v>
      </c>
      <c r="CM69" s="6" t="s">
        <v>177</v>
      </c>
      <c r="CO69" s="6" t="s">
        <v>177</v>
      </c>
      <c r="CQ69" s="6" t="s">
        <v>177</v>
      </c>
      <c r="CS69" s="6" t="s">
        <v>177</v>
      </c>
      <c r="CX69" s="6" t="s">
        <v>184</v>
      </c>
      <c r="CY69" s="6" t="s">
        <v>177</v>
      </c>
      <c r="DD69" s="6" t="s">
        <v>184</v>
      </c>
      <c r="DG69" s="6" t="s">
        <v>177</v>
      </c>
      <c r="DI69" s="6" t="s">
        <v>177</v>
      </c>
      <c r="DM69" s="6" t="s">
        <v>177</v>
      </c>
      <c r="DO69" s="6" t="s">
        <v>177</v>
      </c>
      <c r="DQ69" s="6" t="s">
        <v>376</v>
      </c>
      <c r="DR69" s="56" t="s">
        <v>987</v>
      </c>
      <c r="DS69" s="56" t="s">
        <v>985</v>
      </c>
      <c r="DX69" s="3" t="s">
        <v>62</v>
      </c>
      <c r="DZ69" s="6" t="s">
        <v>377</v>
      </c>
      <c r="EA69" s="42" t="s">
        <v>992</v>
      </c>
      <c r="EB69" s="42"/>
      <c r="EC69" s="42"/>
      <c r="ED69" s="9" t="s">
        <v>992</v>
      </c>
      <c r="EE69" s="3" t="s">
        <v>378</v>
      </c>
      <c r="EF69" s="42" t="s">
        <v>1108</v>
      </c>
      <c r="EG69" s="42" t="s">
        <v>1084</v>
      </c>
      <c r="EH69" s="42"/>
      <c r="EK69" s="9" t="s">
        <v>1102</v>
      </c>
      <c r="EL69" s="3" t="s">
        <v>62</v>
      </c>
      <c r="FF69" s="6" t="s">
        <v>63</v>
      </c>
      <c r="FG69" s="6" t="s">
        <v>319</v>
      </c>
      <c r="FH69" s="41" t="s">
        <v>319</v>
      </c>
      <c r="FI69" s="53"/>
      <c r="FJ69" s="10" t="s">
        <v>319</v>
      </c>
      <c r="FM69" s="6" t="s">
        <v>63</v>
      </c>
      <c r="FN69" s="6" t="s">
        <v>319</v>
      </c>
      <c r="FO69" s="9" t="s">
        <v>319</v>
      </c>
      <c r="FR69" s="6" t="s">
        <v>63</v>
      </c>
      <c r="FW69" s="6" t="s">
        <v>63</v>
      </c>
      <c r="FZ69" s="3" t="s">
        <v>157</v>
      </c>
      <c r="GC69" s="6" t="s">
        <v>379</v>
      </c>
      <c r="GD69" s="61" t="s">
        <v>1024</v>
      </c>
      <c r="GH69" s="6">
        <v>4</v>
      </c>
      <c r="GJ69" s="6">
        <v>2</v>
      </c>
      <c r="GO69" s="6">
        <v>3</v>
      </c>
      <c r="GQ69" s="6">
        <v>1</v>
      </c>
      <c r="GU69" s="3" t="s">
        <v>157</v>
      </c>
      <c r="GX69" s="3" t="s">
        <v>380</v>
      </c>
      <c r="GY69" s="9" t="s">
        <v>380</v>
      </c>
      <c r="HC69" s="6">
        <v>4</v>
      </c>
      <c r="HD69" s="6">
        <v>1</v>
      </c>
      <c r="HJ69" s="6">
        <v>3</v>
      </c>
      <c r="HM69" s="6">
        <v>2</v>
      </c>
    </row>
    <row r="70" spans="1:223" hidden="1">
      <c r="A70">
        <v>67</v>
      </c>
      <c r="B70">
        <v>3410787171</v>
      </c>
      <c r="C70">
        <v>56353112</v>
      </c>
      <c r="D70" s="87">
        <v>41868.36378472222</v>
      </c>
      <c r="E70" s="1">
        <v>41868.365960648145</v>
      </c>
      <c r="F70" t="s">
        <v>381</v>
      </c>
      <c r="H70" t="s">
        <v>363</v>
      </c>
      <c r="I70" s="3" t="s">
        <v>35</v>
      </c>
      <c r="N70" s="6" t="s">
        <v>40</v>
      </c>
      <c r="S70" s="3" t="s">
        <v>186</v>
      </c>
      <c r="T70" s="11" t="s">
        <v>949</v>
      </c>
      <c r="U70" s="3" t="s">
        <v>45</v>
      </c>
      <c r="AA70" s="3" t="s">
        <v>51</v>
      </c>
      <c r="BH70" s="3" t="s">
        <v>83</v>
      </c>
      <c r="BN70" s="3" t="s">
        <v>88</v>
      </c>
      <c r="BT70" s="6" t="s">
        <v>94</v>
      </c>
      <c r="BZ70" s="6" t="s">
        <v>100</v>
      </c>
      <c r="CC70" s="3" t="s">
        <v>63</v>
      </c>
      <c r="CO70" s="6" t="s">
        <v>177</v>
      </c>
      <c r="CQ70" s="6" t="s">
        <v>177</v>
      </c>
      <c r="CS70" s="6" t="s">
        <v>177</v>
      </c>
      <c r="DA70" s="6" t="s">
        <v>177</v>
      </c>
      <c r="DC70" s="6" t="s">
        <v>177</v>
      </c>
      <c r="DE70" s="6" t="s">
        <v>177</v>
      </c>
      <c r="DG70" s="6" t="s">
        <v>177</v>
      </c>
      <c r="DI70" s="6" t="s">
        <v>177</v>
      </c>
      <c r="DO70" s="6" t="s">
        <v>177</v>
      </c>
      <c r="DX70" s="3" t="s">
        <v>62</v>
      </c>
      <c r="EA70" s="42"/>
      <c r="EB70" s="42"/>
      <c r="EC70" s="42"/>
      <c r="EF70" s="42"/>
      <c r="EG70" s="42"/>
      <c r="EH70" s="42"/>
      <c r="EK70" s="9" t="s">
        <v>990</v>
      </c>
      <c r="EL70" s="3" t="s">
        <v>62</v>
      </c>
      <c r="ES70" t="s">
        <v>147</v>
      </c>
      <c r="EU70" t="s">
        <v>149</v>
      </c>
      <c r="EV70" t="s">
        <v>150</v>
      </c>
      <c r="EY70" t="s">
        <v>153</v>
      </c>
      <c r="FE70" s="6" t="s">
        <v>62</v>
      </c>
      <c r="FI70" s="42"/>
      <c r="FM70" s="6" t="s">
        <v>63</v>
      </c>
      <c r="FR70" s="6" t="s">
        <v>63</v>
      </c>
      <c r="FV70" s="6" t="s">
        <v>62</v>
      </c>
      <c r="GB70" s="4" t="s">
        <v>63</v>
      </c>
      <c r="GD70" s="66" t="s">
        <v>1135</v>
      </c>
      <c r="GW70" s="6" t="s">
        <v>63</v>
      </c>
    </row>
    <row r="71" spans="1:223" hidden="1">
      <c r="A71">
        <v>68</v>
      </c>
      <c r="B71">
        <v>3410784743</v>
      </c>
      <c r="C71">
        <v>56353112</v>
      </c>
      <c r="D71" s="87">
        <v>41868.358599537038</v>
      </c>
      <c r="E71" s="1">
        <v>41868.362673611111</v>
      </c>
      <c r="F71" t="s">
        <v>382</v>
      </c>
      <c r="H71" t="s">
        <v>363</v>
      </c>
      <c r="I71" s="3" t="s">
        <v>35</v>
      </c>
      <c r="N71" s="6" t="s">
        <v>40</v>
      </c>
      <c r="S71" s="3" t="s">
        <v>316</v>
      </c>
      <c r="T71" s="11" t="s">
        <v>949</v>
      </c>
      <c r="V71" s="6" t="s">
        <v>46</v>
      </c>
      <c r="AD71" s="6" t="s">
        <v>54</v>
      </c>
      <c r="AI71" s="6" t="s">
        <v>60</v>
      </c>
      <c r="BD71" s="6" t="s">
        <v>80</v>
      </c>
      <c r="BF71" s="6" t="s">
        <v>383</v>
      </c>
      <c r="BG71" s="11" t="s">
        <v>179</v>
      </c>
      <c r="BI71" s="6" t="s">
        <v>84</v>
      </c>
      <c r="BN71" s="3" t="s">
        <v>88</v>
      </c>
      <c r="BS71" s="6" t="s">
        <v>93</v>
      </c>
      <c r="BW71" s="3" t="s">
        <v>97</v>
      </c>
      <c r="CC71" s="3" t="s">
        <v>63</v>
      </c>
      <c r="CJ71" s="6" t="s">
        <v>184</v>
      </c>
      <c r="CK71" s="6" t="s">
        <v>177</v>
      </c>
      <c r="CN71" s="6" t="s">
        <v>184</v>
      </c>
      <c r="CO71" s="6" t="s">
        <v>177</v>
      </c>
      <c r="CQ71" s="6" t="s">
        <v>177</v>
      </c>
      <c r="CS71" s="6" t="s">
        <v>177</v>
      </c>
      <c r="CV71" s="6" t="s">
        <v>184</v>
      </c>
      <c r="CW71" s="6" t="s">
        <v>177</v>
      </c>
      <c r="CZ71" s="6" t="s">
        <v>184</v>
      </c>
      <c r="DB71" s="6" t="s">
        <v>184</v>
      </c>
      <c r="DD71" s="6" t="s">
        <v>184</v>
      </c>
      <c r="DE71" s="6" t="s">
        <v>177</v>
      </c>
      <c r="DG71" s="6" t="s">
        <v>177</v>
      </c>
      <c r="DI71" s="6" t="s">
        <v>177</v>
      </c>
      <c r="DK71" s="6" t="s">
        <v>177</v>
      </c>
      <c r="DM71" s="6" t="s">
        <v>177</v>
      </c>
      <c r="DP71" s="6" t="s">
        <v>184</v>
      </c>
      <c r="DX71" s="3" t="s">
        <v>62</v>
      </c>
      <c r="EA71" s="42"/>
      <c r="EB71" s="42"/>
      <c r="EC71" s="42"/>
      <c r="EE71" s="3" t="s">
        <v>384</v>
      </c>
      <c r="EF71" s="42" t="s">
        <v>1081</v>
      </c>
      <c r="EG71" s="42"/>
      <c r="EH71" s="42"/>
      <c r="EJ71" s="73" t="s">
        <v>1150</v>
      </c>
      <c r="EK71" s="9" t="s">
        <v>1081</v>
      </c>
      <c r="EM71" s="4" t="s">
        <v>63</v>
      </c>
      <c r="FE71" s="6" t="s">
        <v>62</v>
      </c>
      <c r="FI71" s="42"/>
      <c r="FM71" s="6" t="s">
        <v>63</v>
      </c>
      <c r="FQ71" s="6" t="s">
        <v>62</v>
      </c>
      <c r="FW71" s="6" t="s">
        <v>63</v>
      </c>
      <c r="GA71" s="6" t="s">
        <v>62</v>
      </c>
      <c r="GG71" s="6">
        <v>3</v>
      </c>
      <c r="GL71" s="6">
        <v>4</v>
      </c>
      <c r="GN71" s="6">
        <v>2</v>
      </c>
      <c r="GQ71" s="6">
        <v>1</v>
      </c>
      <c r="GV71" s="6" t="s">
        <v>62</v>
      </c>
      <c r="HB71" s="6">
        <v>3</v>
      </c>
      <c r="HG71" s="6">
        <v>4</v>
      </c>
      <c r="HI71" s="6">
        <v>2</v>
      </c>
      <c r="HL71" s="6">
        <v>1</v>
      </c>
    </row>
    <row r="72" spans="1:223" hidden="1">
      <c r="A72">
        <v>69</v>
      </c>
      <c r="B72">
        <v>3410783081</v>
      </c>
      <c r="C72">
        <v>56353112</v>
      </c>
      <c r="D72" s="87">
        <v>41868.355300925927</v>
      </c>
      <c r="E72" s="1">
        <v>41868.358576388891</v>
      </c>
      <c r="F72" t="s">
        <v>385</v>
      </c>
      <c r="H72" t="s">
        <v>363</v>
      </c>
      <c r="J72" s="6" t="s">
        <v>36</v>
      </c>
      <c r="Q72" s="6" t="s">
        <v>43</v>
      </c>
      <c r="S72" s="3" t="s">
        <v>310</v>
      </c>
      <c r="T72" s="11" t="s">
        <v>949</v>
      </c>
      <c r="W72" s="6" t="s">
        <v>47</v>
      </c>
      <c r="AD72" s="6" t="s">
        <v>54</v>
      </c>
      <c r="AH72" s="6" t="s">
        <v>59</v>
      </c>
      <c r="AK72" s="3" t="s">
        <v>62</v>
      </c>
      <c r="BD72" s="6" t="s">
        <v>80</v>
      </c>
      <c r="BF72" s="6" t="s">
        <v>247</v>
      </c>
      <c r="BG72" s="11" t="s">
        <v>247</v>
      </c>
      <c r="BI72" s="6" t="s">
        <v>84</v>
      </c>
      <c r="BO72" s="6" t="s">
        <v>89</v>
      </c>
      <c r="BT72" s="6" t="s">
        <v>94</v>
      </c>
      <c r="BX72" s="6" t="s">
        <v>98</v>
      </c>
      <c r="CC72" s="3" t="s">
        <v>63</v>
      </c>
      <c r="CI72" s="6" t="s">
        <v>177</v>
      </c>
      <c r="CK72" s="6" t="s">
        <v>177</v>
      </c>
      <c r="CM72" s="6" t="s">
        <v>177</v>
      </c>
      <c r="CO72" s="6" t="s">
        <v>177</v>
      </c>
      <c r="CQ72" s="6" t="s">
        <v>177</v>
      </c>
      <c r="CS72" s="6" t="s">
        <v>177</v>
      </c>
      <c r="CV72" s="6" t="s">
        <v>184</v>
      </c>
      <c r="CW72" s="6" t="s">
        <v>177</v>
      </c>
      <c r="CY72" s="6" t="s">
        <v>177</v>
      </c>
      <c r="DB72" s="6" t="s">
        <v>184</v>
      </c>
      <c r="DD72" s="6" t="s">
        <v>184</v>
      </c>
      <c r="DF72" s="6" t="s">
        <v>184</v>
      </c>
      <c r="DG72" s="6" t="s">
        <v>177</v>
      </c>
      <c r="DI72" s="6" t="s">
        <v>177</v>
      </c>
      <c r="DL72" s="6" t="s">
        <v>184</v>
      </c>
      <c r="DN72" s="6" t="s">
        <v>184</v>
      </c>
      <c r="DP72" s="6" t="s">
        <v>184</v>
      </c>
      <c r="DQ72" s="6" t="s">
        <v>386</v>
      </c>
      <c r="DR72" s="53" t="s">
        <v>985</v>
      </c>
      <c r="DX72" s="3" t="s">
        <v>62</v>
      </c>
      <c r="EA72" s="42"/>
      <c r="EB72" s="42"/>
      <c r="EC72" s="42"/>
      <c r="EE72" s="3" t="s">
        <v>387</v>
      </c>
      <c r="EF72" s="42" t="s">
        <v>996</v>
      </c>
      <c r="EG72" s="42" t="s">
        <v>1108</v>
      </c>
      <c r="EH72" s="42" t="s">
        <v>1081</v>
      </c>
      <c r="EI72" s="41" t="s">
        <v>1084</v>
      </c>
      <c r="EJ72" s="73" t="s">
        <v>1137</v>
      </c>
      <c r="EK72" s="9" t="s">
        <v>1103</v>
      </c>
      <c r="EM72" s="4" t="s">
        <v>63</v>
      </c>
      <c r="FE72" s="6" t="s">
        <v>62</v>
      </c>
      <c r="FI72" s="42"/>
      <c r="FL72" s="6" t="s">
        <v>62</v>
      </c>
      <c r="FQ72" s="6" t="s">
        <v>62</v>
      </c>
      <c r="FV72" s="6" t="s">
        <v>62</v>
      </c>
      <c r="GA72" s="6" t="s">
        <v>62</v>
      </c>
      <c r="GG72" s="6">
        <v>3</v>
      </c>
      <c r="GJ72" s="6">
        <v>2</v>
      </c>
      <c r="GP72" s="6">
        <v>4</v>
      </c>
      <c r="GQ72" s="6">
        <v>1</v>
      </c>
      <c r="GV72" s="6" t="s">
        <v>62</v>
      </c>
      <c r="HB72" s="6">
        <v>3</v>
      </c>
      <c r="HE72" s="6">
        <v>2</v>
      </c>
      <c r="HK72" s="6">
        <v>4</v>
      </c>
      <c r="HL72" s="6">
        <v>1</v>
      </c>
    </row>
    <row r="73" spans="1:223" hidden="1">
      <c r="A73">
        <v>70</v>
      </c>
      <c r="B73">
        <v>3410780732</v>
      </c>
      <c r="C73">
        <v>56353112</v>
      </c>
      <c r="D73" s="87">
        <v>41868.349363425928</v>
      </c>
      <c r="E73" s="1">
        <v>41868.364236111112</v>
      </c>
      <c r="F73" t="s">
        <v>388</v>
      </c>
      <c r="H73" t="s">
        <v>363</v>
      </c>
      <c r="J73" s="6" t="s">
        <v>36</v>
      </c>
      <c r="Q73" s="6" t="s">
        <v>43</v>
      </c>
      <c r="S73" s="3" t="s">
        <v>310</v>
      </c>
      <c r="T73" s="11" t="s">
        <v>949</v>
      </c>
      <c r="U73" s="3" t="s">
        <v>45</v>
      </c>
      <c r="AA73" s="3" t="s">
        <v>51</v>
      </c>
      <c r="BL73" s="6" t="s">
        <v>87</v>
      </c>
      <c r="BP73" s="4" t="s">
        <v>90</v>
      </c>
      <c r="BU73" s="6" t="s">
        <v>95</v>
      </c>
      <c r="BY73" s="6" t="s">
        <v>99</v>
      </c>
      <c r="CC73" s="3" t="s">
        <v>63</v>
      </c>
      <c r="CJ73" s="6" t="s">
        <v>184</v>
      </c>
      <c r="CM73" s="6" t="s">
        <v>177</v>
      </c>
      <c r="CR73" s="6" t="s">
        <v>184</v>
      </c>
      <c r="CS73" s="6" t="s">
        <v>177</v>
      </c>
      <c r="DD73" s="6" t="s">
        <v>184</v>
      </c>
      <c r="DF73" s="6" t="s">
        <v>184</v>
      </c>
      <c r="DG73" s="6" t="s">
        <v>177</v>
      </c>
      <c r="DJ73" s="6" t="s">
        <v>184</v>
      </c>
      <c r="DL73" s="6" t="s">
        <v>184</v>
      </c>
      <c r="DP73" s="6" t="s">
        <v>184</v>
      </c>
      <c r="DX73" s="3" t="s">
        <v>62</v>
      </c>
      <c r="DZ73" s="6" t="s">
        <v>389</v>
      </c>
      <c r="EA73" s="42" t="s">
        <v>1071</v>
      </c>
      <c r="EB73" s="42"/>
      <c r="EC73" s="42"/>
      <c r="ED73" s="9" t="s">
        <v>1071</v>
      </c>
      <c r="EE73" s="3" t="s">
        <v>390</v>
      </c>
      <c r="EF73" s="42" t="s">
        <v>1110</v>
      </c>
      <c r="EG73" s="42" t="s">
        <v>1081</v>
      </c>
      <c r="EH73" s="42"/>
      <c r="EK73" s="9" t="s">
        <v>1089</v>
      </c>
      <c r="EL73" s="3" t="s">
        <v>62</v>
      </c>
      <c r="EV73" t="s">
        <v>150</v>
      </c>
      <c r="EW73" t="s">
        <v>151</v>
      </c>
      <c r="FE73" s="6" t="s">
        <v>62</v>
      </c>
      <c r="FI73" s="42"/>
      <c r="FM73" s="6" t="s">
        <v>63</v>
      </c>
      <c r="FR73" s="6" t="s">
        <v>63</v>
      </c>
      <c r="FW73" s="6" t="s">
        <v>63</v>
      </c>
      <c r="GA73" s="6" t="s">
        <v>62</v>
      </c>
      <c r="GF73" s="6">
        <v>2</v>
      </c>
      <c r="GL73" s="6">
        <v>4</v>
      </c>
      <c r="GO73" s="6">
        <v>3</v>
      </c>
      <c r="GQ73" s="6">
        <v>1</v>
      </c>
      <c r="GV73" s="6" t="s">
        <v>62</v>
      </c>
      <c r="HC73" s="6">
        <v>4</v>
      </c>
      <c r="HF73" s="6">
        <v>3</v>
      </c>
      <c r="HI73" s="6">
        <v>2</v>
      </c>
      <c r="HL73" s="6">
        <v>1</v>
      </c>
    </row>
    <row r="74" spans="1:223" hidden="1">
      <c r="A74">
        <v>71</v>
      </c>
      <c r="B74">
        <v>3410775829</v>
      </c>
      <c r="C74">
        <v>56353112</v>
      </c>
      <c r="D74" s="87">
        <v>41868.33761574074</v>
      </c>
      <c r="E74" s="1">
        <v>41868.355104166665</v>
      </c>
      <c r="F74" t="s">
        <v>391</v>
      </c>
      <c r="H74" t="s">
        <v>363</v>
      </c>
      <c r="I74" s="3" t="s">
        <v>35</v>
      </c>
      <c r="N74" s="6" t="s">
        <v>40</v>
      </c>
      <c r="S74" s="3" t="s">
        <v>392</v>
      </c>
      <c r="T74" s="11" t="s">
        <v>949</v>
      </c>
      <c r="Y74" s="6" t="s">
        <v>49</v>
      </c>
      <c r="AD74" s="6" t="s">
        <v>54</v>
      </c>
      <c r="AI74" s="6" t="s">
        <v>60</v>
      </c>
      <c r="AZ74" s="6" t="s">
        <v>76</v>
      </c>
      <c r="BI74" s="6" t="s">
        <v>84</v>
      </c>
      <c r="BN74" s="3" t="s">
        <v>88</v>
      </c>
      <c r="BS74" s="6" t="s">
        <v>93</v>
      </c>
      <c r="BW74" s="3" t="s">
        <v>97</v>
      </c>
      <c r="CC74" s="3" t="s">
        <v>63</v>
      </c>
      <c r="CJ74" s="6" t="s">
        <v>184</v>
      </c>
      <c r="CL74" s="6" t="s">
        <v>184</v>
      </c>
      <c r="CN74" s="6" t="s">
        <v>184</v>
      </c>
      <c r="CO74" s="6" t="s">
        <v>177</v>
      </c>
      <c r="CR74" s="6" t="s">
        <v>184</v>
      </c>
      <c r="CS74" s="6" t="s">
        <v>177</v>
      </c>
      <c r="CV74" s="6" t="s">
        <v>184</v>
      </c>
      <c r="CX74" s="6" t="s">
        <v>184</v>
      </c>
      <c r="CZ74" s="6" t="s">
        <v>184</v>
      </c>
      <c r="DB74" s="6" t="s">
        <v>184</v>
      </c>
      <c r="DD74" s="6" t="s">
        <v>184</v>
      </c>
      <c r="DF74" s="6" t="s">
        <v>184</v>
      </c>
      <c r="DG74" s="6" t="s">
        <v>177</v>
      </c>
      <c r="DJ74" s="6" t="s">
        <v>184</v>
      </c>
      <c r="DL74" s="6" t="s">
        <v>184</v>
      </c>
      <c r="DN74" s="6" t="s">
        <v>184</v>
      </c>
      <c r="DP74" s="6" t="s">
        <v>184</v>
      </c>
      <c r="DY74" s="6" t="s">
        <v>63</v>
      </c>
      <c r="DZ74" s="6" t="s">
        <v>393</v>
      </c>
      <c r="EA74" s="42" t="s">
        <v>1061</v>
      </c>
      <c r="EB74" s="42"/>
      <c r="EC74" s="42"/>
      <c r="ED74" s="9" t="s">
        <v>1061</v>
      </c>
      <c r="EE74" s="3" t="s">
        <v>394</v>
      </c>
      <c r="EF74" s="42" t="s">
        <v>996</v>
      </c>
      <c r="EG74" s="42" t="s">
        <v>1081</v>
      </c>
      <c r="EH74" s="42"/>
      <c r="EK74" s="9" t="s">
        <v>1082</v>
      </c>
      <c r="EL74" s="3" t="s">
        <v>62</v>
      </c>
      <c r="ES74" t="s">
        <v>147</v>
      </c>
      <c r="EW74" t="s">
        <v>151</v>
      </c>
      <c r="EY74" t="s">
        <v>153</v>
      </c>
      <c r="EZ74" t="s">
        <v>395</v>
      </c>
      <c r="FA74" s="53" t="s">
        <v>1002</v>
      </c>
      <c r="FC74" s="10" t="s">
        <v>1002</v>
      </c>
      <c r="FE74" s="6" t="s">
        <v>62</v>
      </c>
      <c r="FI74" s="42"/>
      <c r="FL74" s="6" t="s">
        <v>62</v>
      </c>
      <c r="FR74" s="6" t="s">
        <v>63</v>
      </c>
      <c r="FU74" s="3" t="s">
        <v>155</v>
      </c>
      <c r="FX74" s="26" t="s">
        <v>396</v>
      </c>
      <c r="FY74" s="67" t="s">
        <v>1010</v>
      </c>
      <c r="GB74" s="4" t="s">
        <v>63</v>
      </c>
      <c r="GW74" s="6" t="s">
        <v>63</v>
      </c>
    </row>
    <row r="75" spans="1:223" hidden="1">
      <c r="A75">
        <v>72</v>
      </c>
      <c r="B75">
        <v>3410775024</v>
      </c>
      <c r="C75">
        <v>56353112</v>
      </c>
      <c r="D75" s="87">
        <v>41868.33761574074</v>
      </c>
      <c r="E75" s="1">
        <v>41868.339224537034</v>
      </c>
      <c r="F75" t="s">
        <v>391</v>
      </c>
      <c r="H75" t="s">
        <v>363</v>
      </c>
      <c r="I75" s="3" t="s">
        <v>35</v>
      </c>
      <c r="N75" s="6" t="s">
        <v>40</v>
      </c>
      <c r="S75" s="3" t="s">
        <v>392</v>
      </c>
      <c r="T75" s="11" t="s">
        <v>949</v>
      </c>
      <c r="Y75" s="6" t="s">
        <v>49</v>
      </c>
      <c r="AD75" s="6" t="s">
        <v>54</v>
      </c>
      <c r="AI75" s="6" t="s">
        <v>60</v>
      </c>
      <c r="BD75" s="6" t="s">
        <v>80</v>
      </c>
      <c r="BF75" s="6" t="s">
        <v>397</v>
      </c>
      <c r="BG75" s="11" t="s">
        <v>959</v>
      </c>
      <c r="EA75" s="42"/>
      <c r="EB75" s="42"/>
      <c r="EC75" s="42"/>
      <c r="EF75" s="42"/>
      <c r="EG75" s="42"/>
      <c r="EH75" s="42"/>
      <c r="EK75" s="9" t="s">
        <v>990</v>
      </c>
      <c r="FI75" s="42"/>
      <c r="FY75" s="65" t="s">
        <v>1133</v>
      </c>
    </row>
    <row r="76" spans="1:223" hidden="1">
      <c r="A76">
        <v>73</v>
      </c>
      <c r="B76">
        <v>3410770000</v>
      </c>
      <c r="C76">
        <v>56353112</v>
      </c>
      <c r="D76" s="87">
        <v>41868.326574074075</v>
      </c>
      <c r="E76" s="1">
        <v>41868.33258101852</v>
      </c>
      <c r="F76" t="s">
        <v>398</v>
      </c>
      <c r="H76" t="s">
        <v>363</v>
      </c>
      <c r="J76" s="6" t="s">
        <v>36</v>
      </c>
      <c r="P76" s="6" t="s">
        <v>42</v>
      </c>
      <c r="S76" s="3" t="s">
        <v>359</v>
      </c>
      <c r="T76" s="11" t="s">
        <v>949</v>
      </c>
      <c r="V76" s="6" t="s">
        <v>46</v>
      </c>
      <c r="AA76" s="3" t="s">
        <v>51</v>
      </c>
      <c r="BI76" s="6" t="s">
        <v>84</v>
      </c>
      <c r="BO76" s="6" t="s">
        <v>89</v>
      </c>
      <c r="BT76" s="6" t="s">
        <v>94</v>
      </c>
      <c r="BW76" s="3" t="s">
        <v>97</v>
      </c>
      <c r="CC76" s="3" t="s">
        <v>63</v>
      </c>
      <c r="CI76" s="6" t="s">
        <v>177</v>
      </c>
      <c r="CM76" s="6" t="s">
        <v>177</v>
      </c>
      <c r="CO76" s="6" t="s">
        <v>177</v>
      </c>
      <c r="CQ76" s="6" t="s">
        <v>177</v>
      </c>
      <c r="CW76" s="6" t="s">
        <v>177</v>
      </c>
      <c r="DD76" s="6" t="s">
        <v>184</v>
      </c>
      <c r="DG76" s="6" t="s">
        <v>177</v>
      </c>
      <c r="DK76" s="6" t="s">
        <v>177</v>
      </c>
      <c r="DN76" s="6" t="s">
        <v>184</v>
      </c>
      <c r="DX76" s="3" t="s">
        <v>62</v>
      </c>
      <c r="EA76" s="42"/>
      <c r="EB76" s="42"/>
      <c r="EC76" s="42"/>
      <c r="EF76" s="42"/>
      <c r="EG76" s="42"/>
      <c r="EH76" s="42"/>
      <c r="EK76" s="9" t="s">
        <v>990</v>
      </c>
      <c r="EL76" s="3" t="s">
        <v>62</v>
      </c>
      <c r="EZ76" t="s">
        <v>399</v>
      </c>
      <c r="FA76" s="53" t="s">
        <v>1001</v>
      </c>
      <c r="FC76" s="10" t="s">
        <v>1001</v>
      </c>
      <c r="FD76" s="3" t="s">
        <v>155</v>
      </c>
      <c r="FG76" s="6" t="s">
        <v>300</v>
      </c>
      <c r="FH76" s="41" t="s">
        <v>1009</v>
      </c>
      <c r="FI76" s="53"/>
      <c r="FJ76" s="10" t="s">
        <v>1009</v>
      </c>
      <c r="FM76" s="6" t="s">
        <v>63</v>
      </c>
      <c r="FR76" s="6" t="s">
        <v>63</v>
      </c>
      <c r="FW76" s="6" t="s">
        <v>63</v>
      </c>
      <c r="GA76" s="6" t="s">
        <v>62</v>
      </c>
      <c r="GF76" s="6">
        <v>2</v>
      </c>
      <c r="GK76" s="6">
        <v>3</v>
      </c>
      <c r="GP76" s="6">
        <v>4</v>
      </c>
      <c r="GQ76" s="6">
        <v>1</v>
      </c>
      <c r="GV76" s="6" t="s">
        <v>62</v>
      </c>
      <c r="HC76" s="6">
        <v>4</v>
      </c>
      <c r="HF76" s="6">
        <v>3</v>
      </c>
      <c r="HI76" s="6">
        <v>2</v>
      </c>
      <c r="HL76" s="6">
        <v>1</v>
      </c>
    </row>
    <row r="77" spans="1:223" hidden="1">
      <c r="A77">
        <v>74</v>
      </c>
      <c r="B77">
        <v>3410766514</v>
      </c>
      <c r="C77">
        <v>56353112</v>
      </c>
      <c r="D77" s="87">
        <v>41868.31927083333</v>
      </c>
      <c r="E77" s="1">
        <v>41868.324930555558</v>
      </c>
      <c r="F77" t="s">
        <v>400</v>
      </c>
      <c r="H77" t="s">
        <v>363</v>
      </c>
      <c r="I77" s="3" t="s">
        <v>35</v>
      </c>
      <c r="Q77" s="6" t="s">
        <v>43</v>
      </c>
      <c r="S77" s="3" t="s">
        <v>252</v>
      </c>
      <c r="T77" s="11" t="s">
        <v>949</v>
      </c>
      <c r="V77" s="6" t="s">
        <v>46</v>
      </c>
      <c r="AE77" s="6" t="s">
        <v>55</v>
      </c>
      <c r="BI77" s="6" t="s">
        <v>84</v>
      </c>
      <c r="BN77" s="3" t="s">
        <v>88</v>
      </c>
      <c r="BT77" s="6" t="s">
        <v>94</v>
      </c>
      <c r="BY77" s="6" t="s">
        <v>99</v>
      </c>
      <c r="CF77" s="6" t="s">
        <v>104</v>
      </c>
      <c r="CI77" s="6" t="s">
        <v>177</v>
      </c>
      <c r="CK77" s="6" t="s">
        <v>177</v>
      </c>
      <c r="CO77" s="6" t="s">
        <v>177</v>
      </c>
      <c r="CS77" s="6" t="s">
        <v>177</v>
      </c>
      <c r="CW77" s="6" t="s">
        <v>177</v>
      </c>
      <c r="DE77" s="6" t="s">
        <v>177</v>
      </c>
      <c r="DG77" s="6" t="s">
        <v>177</v>
      </c>
      <c r="DI77" s="6" t="s">
        <v>177</v>
      </c>
      <c r="DM77" s="6" t="s">
        <v>177</v>
      </c>
      <c r="DO77" s="6" t="s">
        <v>177</v>
      </c>
      <c r="DX77" s="3" t="s">
        <v>62</v>
      </c>
      <c r="EA77" s="42"/>
      <c r="EB77" s="42"/>
      <c r="EC77" s="42"/>
      <c r="EE77" s="3" t="s">
        <v>1026</v>
      </c>
      <c r="EF77" s="42" t="s">
        <v>1081</v>
      </c>
      <c r="EG77" s="42"/>
      <c r="EH77" s="42"/>
      <c r="EJ77" s="77" t="s">
        <v>242</v>
      </c>
      <c r="EK77" s="9" t="s">
        <v>1081</v>
      </c>
      <c r="EL77" s="3" t="s">
        <v>62</v>
      </c>
      <c r="EN77" t="s">
        <v>142</v>
      </c>
      <c r="EO77" t="s">
        <v>143</v>
      </c>
      <c r="ER77" t="s">
        <v>146</v>
      </c>
      <c r="ES77" t="s">
        <v>147</v>
      </c>
      <c r="FF77" s="6" t="s">
        <v>63</v>
      </c>
      <c r="FI77" s="42"/>
      <c r="FM77" s="6" t="s">
        <v>63</v>
      </c>
      <c r="FR77" s="6" t="s">
        <v>63</v>
      </c>
      <c r="FV77" s="6" t="s">
        <v>62</v>
      </c>
      <c r="GA77" s="6" t="s">
        <v>62</v>
      </c>
      <c r="GE77" s="3">
        <v>1</v>
      </c>
      <c r="GJ77" s="6">
        <v>2</v>
      </c>
      <c r="GP77" s="6">
        <v>4</v>
      </c>
      <c r="GS77" s="6">
        <v>3</v>
      </c>
      <c r="GV77" s="6" t="s">
        <v>62</v>
      </c>
      <c r="GZ77" s="6">
        <v>1</v>
      </c>
      <c r="HE77" s="6">
        <v>2</v>
      </c>
      <c r="HK77" s="6">
        <v>4</v>
      </c>
      <c r="HN77" s="6">
        <v>3</v>
      </c>
    </row>
    <row r="78" spans="1:223" hidden="1">
      <c r="A78">
        <v>75</v>
      </c>
      <c r="B78">
        <v>3410763755</v>
      </c>
      <c r="C78">
        <v>56353112</v>
      </c>
      <c r="D78" s="87">
        <v>41868.313356481478</v>
      </c>
      <c r="E78" s="1">
        <v>41868.321412037039</v>
      </c>
      <c r="F78" t="s">
        <v>374</v>
      </c>
      <c r="H78" t="s">
        <v>363</v>
      </c>
      <c r="J78" s="6" t="s">
        <v>36</v>
      </c>
      <c r="Q78" s="6" t="s">
        <v>43</v>
      </c>
      <c r="S78" s="3" t="s">
        <v>310</v>
      </c>
      <c r="T78" s="11" t="s">
        <v>949</v>
      </c>
      <c r="U78" s="3" t="s">
        <v>45</v>
      </c>
      <c r="AA78" s="3" t="s">
        <v>51</v>
      </c>
      <c r="BI78" s="6" t="s">
        <v>84</v>
      </c>
      <c r="BN78" s="3" t="s">
        <v>88</v>
      </c>
      <c r="BR78" s="6" t="s">
        <v>92</v>
      </c>
      <c r="BW78" s="3" t="s">
        <v>97</v>
      </c>
      <c r="CC78" s="3" t="s">
        <v>63</v>
      </c>
      <c r="CJ78" s="6" t="s">
        <v>184</v>
      </c>
      <c r="CK78" s="6" t="s">
        <v>177</v>
      </c>
      <c r="CM78" s="6" t="s">
        <v>177</v>
      </c>
      <c r="CO78" s="6" t="s">
        <v>177</v>
      </c>
      <c r="CQ78" s="6" t="s">
        <v>177</v>
      </c>
      <c r="CS78" s="6" t="s">
        <v>177</v>
      </c>
      <c r="DD78" s="6" t="s">
        <v>184</v>
      </c>
      <c r="DE78" s="6" t="s">
        <v>177</v>
      </c>
      <c r="DG78" s="6" t="s">
        <v>177</v>
      </c>
      <c r="DI78" s="6" t="s">
        <v>177</v>
      </c>
      <c r="DM78" s="6" t="s">
        <v>177</v>
      </c>
      <c r="DO78" s="6" t="s">
        <v>177</v>
      </c>
      <c r="DQ78" s="6" t="s">
        <v>401</v>
      </c>
      <c r="DR78" s="56" t="s">
        <v>987</v>
      </c>
      <c r="DS78" s="56" t="s">
        <v>985</v>
      </c>
      <c r="DX78" s="3" t="s">
        <v>62</v>
      </c>
      <c r="DZ78" s="6" t="s">
        <v>402</v>
      </c>
      <c r="EA78" s="42" t="s">
        <v>992</v>
      </c>
      <c r="EB78" s="42"/>
      <c r="EC78" s="42"/>
      <c r="ED78" s="9" t="s">
        <v>992</v>
      </c>
      <c r="EF78" s="42"/>
      <c r="EG78" s="42"/>
      <c r="EH78" s="42"/>
      <c r="EK78" s="9" t="s">
        <v>990</v>
      </c>
      <c r="EM78" s="4" t="s">
        <v>63</v>
      </c>
      <c r="FF78" s="6" t="s">
        <v>63</v>
      </c>
      <c r="FI78" s="42"/>
      <c r="FM78" s="6" t="s">
        <v>63</v>
      </c>
      <c r="FR78" s="6" t="s">
        <v>63</v>
      </c>
      <c r="FW78" s="6" t="s">
        <v>63</v>
      </c>
      <c r="GB78" s="4" t="s">
        <v>63</v>
      </c>
      <c r="GW78" s="6" t="s">
        <v>63</v>
      </c>
    </row>
    <row r="79" spans="1:223" hidden="1">
      <c r="A79">
        <v>76</v>
      </c>
      <c r="B79">
        <v>3410760504</v>
      </c>
      <c r="C79">
        <v>56353112</v>
      </c>
      <c r="D79" s="87">
        <v>41868.305486111109</v>
      </c>
      <c r="E79" s="1">
        <v>41868.315358796295</v>
      </c>
      <c r="F79" t="s">
        <v>403</v>
      </c>
      <c r="H79" t="s">
        <v>363</v>
      </c>
      <c r="I79" s="3" t="s">
        <v>35</v>
      </c>
      <c r="P79" s="6" t="s">
        <v>42</v>
      </c>
      <c r="S79" s="3" t="s">
        <v>375</v>
      </c>
      <c r="T79" s="11" t="s">
        <v>949</v>
      </c>
      <c r="V79" s="6" t="s">
        <v>46</v>
      </c>
      <c r="AA79" s="3" t="s">
        <v>51</v>
      </c>
      <c r="BI79" s="6" t="s">
        <v>84</v>
      </c>
      <c r="BN79" s="3" t="s">
        <v>88</v>
      </c>
      <c r="BR79" s="6" t="s">
        <v>92</v>
      </c>
      <c r="BW79" s="3" t="s">
        <v>97</v>
      </c>
      <c r="CC79" s="3" t="s">
        <v>63</v>
      </c>
      <c r="CS79" s="6" t="s">
        <v>177</v>
      </c>
      <c r="CX79" s="6" t="s">
        <v>184</v>
      </c>
      <c r="DE79" s="6" t="s">
        <v>177</v>
      </c>
      <c r="DG79" s="6" t="s">
        <v>177</v>
      </c>
      <c r="DI79" s="6" t="s">
        <v>177</v>
      </c>
      <c r="DN79" s="6" t="s">
        <v>184</v>
      </c>
      <c r="DQ79" s="6" t="s">
        <v>961</v>
      </c>
      <c r="DR79" s="53" t="s">
        <v>1061</v>
      </c>
      <c r="DX79" s="3" t="s">
        <v>62</v>
      </c>
      <c r="DZ79" s="6" t="s">
        <v>404</v>
      </c>
      <c r="EA79" s="42" t="s">
        <v>981</v>
      </c>
      <c r="EB79" s="42"/>
      <c r="EC79" s="42"/>
      <c r="ED79" s="9" t="s">
        <v>981</v>
      </c>
      <c r="EE79" s="3" t="s">
        <v>405</v>
      </c>
      <c r="EF79" s="42" t="s">
        <v>1107</v>
      </c>
      <c r="EG79" s="42"/>
      <c r="EH79" s="42"/>
      <c r="EK79" s="9" t="s">
        <v>1090</v>
      </c>
      <c r="EM79" s="4" t="s">
        <v>63</v>
      </c>
      <c r="FF79" s="6" t="s">
        <v>63</v>
      </c>
      <c r="FG79" s="6" t="s">
        <v>406</v>
      </c>
      <c r="FH79" s="41" t="s">
        <v>1006</v>
      </c>
      <c r="FI79" s="53"/>
      <c r="FJ79" s="10" t="s">
        <v>1006</v>
      </c>
      <c r="FM79" s="6" t="s">
        <v>63</v>
      </c>
      <c r="FN79" s="6" t="s">
        <v>407</v>
      </c>
      <c r="FO79" s="44" t="s">
        <v>1006</v>
      </c>
      <c r="FR79" s="6" t="s">
        <v>63</v>
      </c>
      <c r="FV79" s="6" t="s">
        <v>62</v>
      </c>
      <c r="FX79" s="6" t="s">
        <v>408</v>
      </c>
      <c r="FY79" s="67" t="s">
        <v>1019</v>
      </c>
      <c r="FZ79" s="3" t="s">
        <v>157</v>
      </c>
      <c r="GC79" s="6" t="s">
        <v>1027</v>
      </c>
      <c r="GD79" s="61" t="s">
        <v>1024</v>
      </c>
      <c r="GF79" s="6">
        <v>2</v>
      </c>
      <c r="GK79" s="6">
        <v>3</v>
      </c>
      <c r="GP79" s="6">
        <v>4</v>
      </c>
      <c r="GQ79" s="6">
        <v>1</v>
      </c>
      <c r="GV79" s="6" t="s">
        <v>62</v>
      </c>
      <c r="HB79" s="6">
        <v>3</v>
      </c>
      <c r="HD79" s="6">
        <v>1</v>
      </c>
      <c r="HK79" s="6">
        <v>4</v>
      </c>
      <c r="HM79" s="6">
        <v>2</v>
      </c>
    </row>
    <row r="80" spans="1:223" hidden="1">
      <c r="A80">
        <v>77</v>
      </c>
      <c r="B80">
        <v>3410527541</v>
      </c>
      <c r="C80">
        <v>56353112</v>
      </c>
      <c r="D80" s="87">
        <v>41867.889872685184</v>
      </c>
      <c r="E80" s="1">
        <v>41867.896041666667</v>
      </c>
      <c r="F80" t="s">
        <v>409</v>
      </c>
      <c r="H80" t="s">
        <v>363</v>
      </c>
      <c r="I80" s="3" t="s">
        <v>35</v>
      </c>
      <c r="Q80" s="6" t="s">
        <v>43</v>
      </c>
      <c r="S80" s="3" t="s">
        <v>252</v>
      </c>
      <c r="T80" s="11" t="s">
        <v>949</v>
      </c>
      <c r="V80" s="6" t="s">
        <v>46</v>
      </c>
      <c r="AD80" s="6" t="s">
        <v>54</v>
      </c>
      <c r="AH80" s="6" t="s">
        <v>59</v>
      </c>
      <c r="BA80" s="6" t="s">
        <v>77</v>
      </c>
      <c r="BI80" s="6" t="s">
        <v>84</v>
      </c>
      <c r="BO80" s="6" t="s">
        <v>89</v>
      </c>
      <c r="BS80" s="6" t="s">
        <v>93</v>
      </c>
      <c r="BX80" s="6" t="s">
        <v>98</v>
      </c>
      <c r="CC80" s="3" t="s">
        <v>63</v>
      </c>
      <c r="CI80" s="6" t="s">
        <v>177</v>
      </c>
      <c r="CO80" s="6" t="s">
        <v>177</v>
      </c>
      <c r="CQ80" s="6" t="s">
        <v>177</v>
      </c>
      <c r="CS80" s="6" t="s">
        <v>177</v>
      </c>
      <c r="DI80" s="6" t="s">
        <v>177</v>
      </c>
      <c r="DM80" s="6" t="s">
        <v>177</v>
      </c>
      <c r="DQ80" s="6" t="s">
        <v>410</v>
      </c>
      <c r="DR80" s="53" t="s">
        <v>985</v>
      </c>
      <c r="DX80" s="3" t="s">
        <v>62</v>
      </c>
      <c r="DZ80" s="6" t="s">
        <v>411</v>
      </c>
      <c r="EA80" s="42" t="s">
        <v>981</v>
      </c>
      <c r="EB80" s="42"/>
      <c r="EC80" s="42"/>
      <c r="ED80" s="9" t="s">
        <v>981</v>
      </c>
      <c r="EE80" s="3" t="s">
        <v>412</v>
      </c>
      <c r="EF80" s="42" t="s">
        <v>1110</v>
      </c>
      <c r="EG80" s="42"/>
      <c r="EH80" s="42"/>
      <c r="EK80" s="9" t="s">
        <v>1087</v>
      </c>
      <c r="EM80" s="4" t="s">
        <v>63</v>
      </c>
      <c r="FF80" s="6" t="s">
        <v>63</v>
      </c>
      <c r="FI80" s="42"/>
      <c r="FM80" s="6" t="s">
        <v>63</v>
      </c>
      <c r="FR80" s="6" t="s">
        <v>63</v>
      </c>
      <c r="FW80" s="6" t="s">
        <v>63</v>
      </c>
      <c r="FY80" s="65" t="s">
        <v>1133</v>
      </c>
      <c r="GB80" s="4" t="s">
        <v>63</v>
      </c>
      <c r="GD80" s="62" t="s">
        <v>1136</v>
      </c>
      <c r="GV80" s="6" t="s">
        <v>62</v>
      </c>
      <c r="HB80" s="6">
        <v>3</v>
      </c>
      <c r="HE80" s="6">
        <v>2</v>
      </c>
      <c r="HK80" s="6">
        <v>4</v>
      </c>
      <c r="HL80" s="6">
        <v>1</v>
      </c>
    </row>
    <row r="81" spans="1:223" hidden="1">
      <c r="A81">
        <v>78</v>
      </c>
      <c r="B81">
        <v>3410518712</v>
      </c>
      <c r="C81">
        <v>56353112</v>
      </c>
      <c r="D81" s="87">
        <v>41867.878750000003</v>
      </c>
      <c r="E81" s="1">
        <v>41867.884340277778</v>
      </c>
      <c r="F81" t="s">
        <v>413</v>
      </c>
      <c r="H81" t="s">
        <v>363</v>
      </c>
      <c r="J81" s="6" t="s">
        <v>36</v>
      </c>
      <c r="O81" s="6" t="s">
        <v>41</v>
      </c>
      <c r="S81" s="3" t="s">
        <v>414</v>
      </c>
      <c r="T81" s="11" t="s">
        <v>949</v>
      </c>
      <c r="U81" s="3" t="s">
        <v>45</v>
      </c>
      <c r="AA81" s="3" t="s">
        <v>51</v>
      </c>
      <c r="BH81" s="3" t="s">
        <v>83</v>
      </c>
      <c r="BN81" s="3" t="s">
        <v>88</v>
      </c>
      <c r="BT81" s="6" t="s">
        <v>94</v>
      </c>
      <c r="CA81" s="6" t="s">
        <v>101</v>
      </c>
      <c r="CC81" s="3" t="s">
        <v>63</v>
      </c>
      <c r="CO81" s="6" t="s">
        <v>177</v>
      </c>
      <c r="CV81" s="6" t="s">
        <v>184</v>
      </c>
      <c r="CX81" s="6" t="s">
        <v>184</v>
      </c>
      <c r="DE81" s="6" t="s">
        <v>177</v>
      </c>
      <c r="DG81" s="6" t="s">
        <v>177</v>
      </c>
      <c r="DI81" s="6" t="s">
        <v>177</v>
      </c>
      <c r="DX81" s="3" t="s">
        <v>62</v>
      </c>
      <c r="DZ81" s="6" t="s">
        <v>415</v>
      </c>
      <c r="EA81" s="42" t="s">
        <v>981</v>
      </c>
      <c r="EB81" s="42"/>
      <c r="EC81" s="42"/>
      <c r="ED81" s="9" t="s">
        <v>981</v>
      </c>
      <c r="EE81" s="3" t="s">
        <v>416</v>
      </c>
      <c r="EF81" s="42" t="s">
        <v>1081</v>
      </c>
      <c r="EG81" s="42"/>
      <c r="EH81" s="42"/>
      <c r="EJ81" s="64" t="s">
        <v>242</v>
      </c>
      <c r="EK81" s="9" t="s">
        <v>1081</v>
      </c>
      <c r="EM81" s="4" t="s">
        <v>63</v>
      </c>
      <c r="FF81" s="6" t="s">
        <v>63</v>
      </c>
      <c r="FI81" s="42"/>
      <c r="FM81" s="6" t="s">
        <v>63</v>
      </c>
      <c r="FR81" s="6" t="s">
        <v>63</v>
      </c>
      <c r="FW81" s="6" t="s">
        <v>63</v>
      </c>
      <c r="GA81" s="6" t="s">
        <v>62</v>
      </c>
      <c r="GD81" s="66" t="s">
        <v>1134</v>
      </c>
      <c r="GE81" s="3">
        <v>1</v>
      </c>
      <c r="GJ81" s="6">
        <v>2</v>
      </c>
      <c r="GO81" s="6">
        <v>3</v>
      </c>
      <c r="GT81" s="4">
        <v>4</v>
      </c>
      <c r="GV81" s="6" t="s">
        <v>62</v>
      </c>
      <c r="GZ81" s="6">
        <v>1</v>
      </c>
      <c r="HE81" s="6">
        <v>2</v>
      </c>
      <c r="HJ81" s="6">
        <v>3</v>
      </c>
      <c r="HO81" s="4">
        <v>4</v>
      </c>
    </row>
    <row r="82" spans="1:223" hidden="1">
      <c r="A82">
        <v>79</v>
      </c>
      <c r="B82">
        <v>3410290412</v>
      </c>
      <c r="C82">
        <v>56353112</v>
      </c>
      <c r="D82" s="87">
        <v>41867.639872685184</v>
      </c>
      <c r="E82" s="1">
        <v>41867.642685185187</v>
      </c>
      <c r="F82" t="s">
        <v>417</v>
      </c>
      <c r="H82" t="s">
        <v>363</v>
      </c>
      <c r="I82" s="3" t="s">
        <v>35</v>
      </c>
      <c r="M82" s="6" t="s">
        <v>39</v>
      </c>
      <c r="S82" s="3" t="s">
        <v>294</v>
      </c>
      <c r="T82" s="11" t="s">
        <v>949</v>
      </c>
      <c r="Z82" s="4" t="s">
        <v>50</v>
      </c>
      <c r="AF82" s="6" t="s">
        <v>56</v>
      </c>
      <c r="BL82" s="6" t="s">
        <v>87</v>
      </c>
      <c r="BN82" s="3" t="s">
        <v>88</v>
      </c>
      <c r="BS82" s="6" t="s">
        <v>93</v>
      </c>
      <c r="BY82" s="6" t="s">
        <v>99</v>
      </c>
      <c r="CF82" s="6" t="s">
        <v>104</v>
      </c>
      <c r="CI82" s="6" t="s">
        <v>177</v>
      </c>
      <c r="CL82" s="6" t="s">
        <v>184</v>
      </c>
      <c r="CN82" s="6" t="s">
        <v>184</v>
      </c>
      <c r="CO82" s="6" t="s">
        <v>177</v>
      </c>
      <c r="CQ82" s="6" t="s">
        <v>177</v>
      </c>
      <c r="CS82" s="6" t="s">
        <v>177</v>
      </c>
      <c r="CV82" s="6" t="s">
        <v>184</v>
      </c>
      <c r="CW82" s="6" t="s">
        <v>177</v>
      </c>
      <c r="CZ82" s="6" t="s">
        <v>184</v>
      </c>
      <c r="DB82" s="6" t="s">
        <v>184</v>
      </c>
      <c r="DD82" s="6" t="s">
        <v>184</v>
      </c>
      <c r="DE82" s="6" t="s">
        <v>177</v>
      </c>
      <c r="DH82" s="6" t="s">
        <v>184</v>
      </c>
      <c r="DI82" s="6" t="s">
        <v>177</v>
      </c>
      <c r="DL82" s="6" t="s">
        <v>184</v>
      </c>
      <c r="DM82" s="6" t="s">
        <v>177</v>
      </c>
      <c r="DO82" s="6" t="s">
        <v>177</v>
      </c>
      <c r="DY82" s="6" t="s">
        <v>63</v>
      </c>
      <c r="DZ82" s="6" t="s">
        <v>418</v>
      </c>
      <c r="EA82" s="42" t="s">
        <v>982</v>
      </c>
      <c r="EB82" s="42"/>
      <c r="EC82" s="42"/>
      <c r="ED82" s="9" t="s">
        <v>982</v>
      </c>
      <c r="EE82" s="71" t="s">
        <v>419</v>
      </c>
      <c r="EF82" s="42" t="s">
        <v>1081</v>
      </c>
      <c r="EG82" s="42"/>
      <c r="EH82" s="42"/>
      <c r="EJ82" s="59" t="s">
        <v>242</v>
      </c>
      <c r="EK82" s="9" t="s">
        <v>1081</v>
      </c>
      <c r="EM82" s="4" t="s">
        <v>63</v>
      </c>
      <c r="FE82" s="6" t="s">
        <v>62</v>
      </c>
      <c r="FI82" s="42"/>
      <c r="FM82" s="6" t="s">
        <v>63</v>
      </c>
      <c r="FR82" s="6" t="s">
        <v>63</v>
      </c>
      <c r="FW82" s="6" t="s">
        <v>63</v>
      </c>
      <c r="GA82" s="6" t="s">
        <v>62</v>
      </c>
    </row>
    <row r="83" spans="1:223" hidden="1">
      <c r="A83">
        <v>80</v>
      </c>
      <c r="B83">
        <v>3409307493</v>
      </c>
      <c r="C83">
        <v>56353112</v>
      </c>
      <c r="D83" s="87">
        <v>41866.753275462965</v>
      </c>
      <c r="E83" s="1">
        <v>41866.759687500002</v>
      </c>
      <c r="F83" t="s">
        <v>420</v>
      </c>
      <c r="H83" t="s">
        <v>363</v>
      </c>
      <c r="J83" s="6" t="s">
        <v>36</v>
      </c>
      <c r="Q83" s="6" t="s">
        <v>43</v>
      </c>
      <c r="S83" s="3" t="s">
        <v>310</v>
      </c>
      <c r="T83" s="11" t="s">
        <v>949</v>
      </c>
      <c r="V83" s="6" t="s">
        <v>46</v>
      </c>
      <c r="AA83" s="3" t="s">
        <v>51</v>
      </c>
      <c r="BK83" s="6" t="s">
        <v>86</v>
      </c>
      <c r="BO83" s="6" t="s">
        <v>89</v>
      </c>
      <c r="BT83" s="6" t="s">
        <v>94</v>
      </c>
      <c r="BX83" s="6" t="s">
        <v>98</v>
      </c>
      <c r="CC83" s="3" t="s">
        <v>63</v>
      </c>
      <c r="CM83" s="6" t="s">
        <v>177</v>
      </c>
      <c r="CO83" s="6" t="s">
        <v>177</v>
      </c>
      <c r="CQ83" s="6" t="s">
        <v>177</v>
      </c>
      <c r="CS83" s="6" t="s">
        <v>177</v>
      </c>
      <c r="CU83" s="6" t="s">
        <v>177</v>
      </c>
      <c r="DA83" s="6" t="s">
        <v>177</v>
      </c>
      <c r="DG83" s="6" t="s">
        <v>177</v>
      </c>
      <c r="DI83" s="6" t="s">
        <v>177</v>
      </c>
      <c r="DK83" s="6" t="s">
        <v>177</v>
      </c>
      <c r="DP83" s="6" t="s">
        <v>184</v>
      </c>
      <c r="DX83" s="3" t="s">
        <v>62</v>
      </c>
      <c r="DZ83" s="6" t="s">
        <v>421</v>
      </c>
      <c r="EA83" s="42" t="s">
        <v>992</v>
      </c>
      <c r="EB83" s="42"/>
      <c r="EC83" s="42"/>
      <c r="ED83" s="9" t="s">
        <v>992</v>
      </c>
      <c r="EE83" s="71" t="s">
        <v>422</v>
      </c>
      <c r="EF83" s="42" t="s">
        <v>1081</v>
      </c>
      <c r="EG83" s="42"/>
      <c r="EH83" s="42"/>
      <c r="EJ83" s="63" t="s">
        <v>1149</v>
      </c>
      <c r="EK83" s="9" t="s">
        <v>1081</v>
      </c>
      <c r="EM83" s="4" t="s">
        <v>63</v>
      </c>
      <c r="FE83" s="6" t="s">
        <v>62</v>
      </c>
      <c r="FI83" s="42"/>
      <c r="FM83" s="6" t="s">
        <v>63</v>
      </c>
      <c r="FR83" s="6" t="s">
        <v>63</v>
      </c>
      <c r="FW83" s="6" t="s">
        <v>63</v>
      </c>
      <c r="GA83" s="6" t="s">
        <v>62</v>
      </c>
      <c r="GF83" s="6">
        <v>2</v>
      </c>
      <c r="GL83" s="6">
        <v>4</v>
      </c>
      <c r="GO83" s="6">
        <v>3</v>
      </c>
      <c r="GQ83" s="6">
        <v>1</v>
      </c>
      <c r="GV83" s="6" t="s">
        <v>62</v>
      </c>
      <c r="HA83" s="6">
        <v>2</v>
      </c>
      <c r="HF83" s="6">
        <v>3</v>
      </c>
      <c r="HK83" s="6">
        <v>4</v>
      </c>
      <c r="HL83" s="6">
        <v>1</v>
      </c>
    </row>
    <row r="84" spans="1:223" hidden="1">
      <c r="A84">
        <v>81</v>
      </c>
      <c r="B84">
        <v>3409250036</v>
      </c>
      <c r="C84">
        <v>56353112</v>
      </c>
      <c r="D84" s="87">
        <v>41866.730173611111</v>
      </c>
      <c r="E84" s="1">
        <v>41866.735138888886</v>
      </c>
      <c r="F84" t="s">
        <v>423</v>
      </c>
      <c r="H84" t="s">
        <v>363</v>
      </c>
      <c r="I84" s="3" t="s">
        <v>35</v>
      </c>
      <c r="N84" s="6" t="s">
        <v>40</v>
      </c>
      <c r="S84" s="3" t="s">
        <v>182</v>
      </c>
      <c r="T84" s="11" t="s">
        <v>949</v>
      </c>
      <c r="V84" s="6" t="s">
        <v>46</v>
      </c>
      <c r="AD84" s="6" t="s">
        <v>54</v>
      </c>
      <c r="AH84" s="6" t="s">
        <v>59</v>
      </c>
      <c r="AK84" s="3" t="s">
        <v>62</v>
      </c>
      <c r="BB84" s="6" t="s">
        <v>78</v>
      </c>
      <c r="BL84" s="6" t="s">
        <v>87</v>
      </c>
      <c r="BN84" s="3" t="s">
        <v>88</v>
      </c>
      <c r="BS84" s="6" t="s">
        <v>93</v>
      </c>
      <c r="BY84" s="6" t="s">
        <v>99</v>
      </c>
      <c r="CE84" s="6" t="s">
        <v>103</v>
      </c>
      <c r="CJ84" s="6" t="s">
        <v>184</v>
      </c>
      <c r="CK84" s="6" t="s">
        <v>177</v>
      </c>
      <c r="CN84" s="6" t="s">
        <v>184</v>
      </c>
      <c r="CO84" s="6" t="s">
        <v>177</v>
      </c>
      <c r="CQ84" s="6" t="s">
        <v>177</v>
      </c>
      <c r="CS84" s="6" t="s">
        <v>177</v>
      </c>
      <c r="CV84" s="6" t="s">
        <v>184</v>
      </c>
      <c r="CW84" s="6" t="s">
        <v>177</v>
      </c>
      <c r="CZ84" s="6" t="s">
        <v>184</v>
      </c>
      <c r="DB84" s="6" t="s">
        <v>184</v>
      </c>
      <c r="DD84" s="6" t="s">
        <v>184</v>
      </c>
      <c r="DE84" s="6" t="s">
        <v>177</v>
      </c>
      <c r="DG84" s="6" t="s">
        <v>177</v>
      </c>
      <c r="DI84" s="6" t="s">
        <v>177</v>
      </c>
      <c r="DL84" s="6" t="s">
        <v>184</v>
      </c>
      <c r="DN84" s="6" t="s">
        <v>184</v>
      </c>
      <c r="DO84" s="6" t="s">
        <v>177</v>
      </c>
      <c r="DX84" s="3" t="s">
        <v>62</v>
      </c>
      <c r="EA84" s="42"/>
      <c r="EB84" s="42"/>
      <c r="EC84" s="42"/>
      <c r="EE84" s="71" t="s">
        <v>424</v>
      </c>
      <c r="EF84" s="42" t="s">
        <v>1081</v>
      </c>
      <c r="EG84" s="42"/>
      <c r="EH84" s="42"/>
      <c r="EJ84" s="64" t="s">
        <v>242</v>
      </c>
      <c r="EK84" s="9" t="s">
        <v>1081</v>
      </c>
      <c r="EL84" s="3" t="s">
        <v>62</v>
      </c>
      <c r="EN84" t="s">
        <v>142</v>
      </c>
      <c r="FE84" s="6" t="s">
        <v>62</v>
      </c>
      <c r="FI84" s="42"/>
      <c r="FM84" s="6" t="s">
        <v>63</v>
      </c>
      <c r="FQ84" s="6" t="s">
        <v>62</v>
      </c>
      <c r="FV84" s="6" t="s">
        <v>62</v>
      </c>
      <c r="GA84" s="6" t="s">
        <v>62</v>
      </c>
      <c r="GH84" s="6">
        <v>4</v>
      </c>
      <c r="GK84" s="6">
        <v>3</v>
      </c>
      <c r="GN84" s="6">
        <v>2</v>
      </c>
      <c r="GQ84" s="6">
        <v>1</v>
      </c>
      <c r="GV84" s="6" t="s">
        <v>62</v>
      </c>
      <c r="GZ84" s="6">
        <v>1</v>
      </c>
      <c r="HE84" s="6">
        <v>2</v>
      </c>
      <c r="HJ84" s="6">
        <v>3</v>
      </c>
      <c r="HO84" s="4">
        <v>4</v>
      </c>
    </row>
    <row r="85" spans="1:223" hidden="1">
      <c r="A85">
        <v>82</v>
      </c>
      <c r="B85">
        <v>3409205485</v>
      </c>
      <c r="C85">
        <v>56353112</v>
      </c>
      <c r="D85" s="87">
        <v>41866.711157407408</v>
      </c>
      <c r="E85" s="1">
        <v>41866.720671296294</v>
      </c>
      <c r="F85" t="s">
        <v>420</v>
      </c>
      <c r="H85" t="s">
        <v>363</v>
      </c>
      <c r="I85" s="3" t="s">
        <v>35</v>
      </c>
      <c r="Q85" s="6" t="s">
        <v>43</v>
      </c>
      <c r="S85" s="3" t="s">
        <v>310</v>
      </c>
      <c r="T85" s="11" t="s">
        <v>949</v>
      </c>
      <c r="U85" s="3" t="s">
        <v>45</v>
      </c>
      <c r="AA85" s="3" t="s">
        <v>51</v>
      </c>
      <c r="BI85" s="6" t="s">
        <v>84</v>
      </c>
      <c r="BN85" s="3" t="s">
        <v>88</v>
      </c>
      <c r="BT85" s="6" t="s">
        <v>94</v>
      </c>
      <c r="BW85" s="3" t="s">
        <v>97</v>
      </c>
      <c r="CC85" s="3" t="s">
        <v>63</v>
      </c>
      <c r="CJ85" s="6" t="s">
        <v>184</v>
      </c>
      <c r="CM85" s="6" t="s">
        <v>177</v>
      </c>
      <c r="CO85" s="6" t="s">
        <v>177</v>
      </c>
      <c r="CQ85" s="6" t="s">
        <v>177</v>
      </c>
      <c r="CS85" s="6" t="s">
        <v>177</v>
      </c>
      <c r="DE85" s="6" t="s">
        <v>177</v>
      </c>
      <c r="DG85" s="6" t="s">
        <v>177</v>
      </c>
      <c r="DM85" s="6" t="s">
        <v>177</v>
      </c>
      <c r="DQ85" s="6" t="s">
        <v>425</v>
      </c>
      <c r="DR85" s="53" t="s">
        <v>986</v>
      </c>
      <c r="DX85" s="3" t="s">
        <v>62</v>
      </c>
      <c r="DZ85" s="6" t="s">
        <v>426</v>
      </c>
      <c r="EA85" s="42" t="s">
        <v>1071</v>
      </c>
      <c r="EB85" s="42" t="s">
        <v>981</v>
      </c>
      <c r="EC85" s="42"/>
      <c r="ED85" s="9" t="s">
        <v>1072</v>
      </c>
      <c r="EE85" s="3" t="s">
        <v>427</v>
      </c>
      <c r="EF85" s="42" t="s">
        <v>1108</v>
      </c>
      <c r="EG85" s="42"/>
      <c r="EH85" s="42"/>
      <c r="EJ85" s="64" t="s">
        <v>1150</v>
      </c>
      <c r="EK85" s="9" t="s">
        <v>1085</v>
      </c>
      <c r="EL85" s="3" t="s">
        <v>62</v>
      </c>
      <c r="EN85" t="s">
        <v>142</v>
      </c>
      <c r="FF85" s="6" t="s">
        <v>63</v>
      </c>
      <c r="FG85" s="6" t="s">
        <v>428</v>
      </c>
      <c r="FH85" s="41" t="s">
        <v>319</v>
      </c>
      <c r="FI85" s="53"/>
      <c r="FJ85" s="10" t="s">
        <v>319</v>
      </c>
      <c r="FM85" s="6" t="s">
        <v>63</v>
      </c>
      <c r="FR85" s="6" t="s">
        <v>63</v>
      </c>
      <c r="FW85" s="6" t="s">
        <v>63</v>
      </c>
      <c r="GB85" s="4" t="s">
        <v>63</v>
      </c>
      <c r="GV85" s="6" t="s">
        <v>62</v>
      </c>
      <c r="HA85" s="6">
        <v>2</v>
      </c>
      <c r="HF85" s="6">
        <v>3</v>
      </c>
      <c r="HK85" s="6">
        <v>4</v>
      </c>
      <c r="HL85" s="6">
        <v>1</v>
      </c>
    </row>
    <row r="86" spans="1:223" hidden="1">
      <c r="A86">
        <v>83</v>
      </c>
      <c r="B86">
        <v>3409175284</v>
      </c>
      <c r="C86">
        <v>56353112</v>
      </c>
      <c r="D86" s="87">
        <v>41866.698831018519</v>
      </c>
      <c r="E86" s="1">
        <v>41866.699525462966</v>
      </c>
      <c r="F86" t="s">
        <v>328</v>
      </c>
      <c r="H86" t="s">
        <v>363</v>
      </c>
      <c r="I86" s="3" t="s">
        <v>35</v>
      </c>
      <c r="O86" s="6" t="s">
        <v>41</v>
      </c>
      <c r="S86" s="3" t="s">
        <v>310</v>
      </c>
      <c r="T86" s="11" t="s">
        <v>949</v>
      </c>
      <c r="U86" s="3" t="s">
        <v>45</v>
      </c>
      <c r="AD86" s="6" t="s">
        <v>54</v>
      </c>
      <c r="AI86" s="6" t="s">
        <v>60</v>
      </c>
      <c r="EA86" s="42"/>
      <c r="EB86" s="42"/>
      <c r="EC86" s="42"/>
      <c r="EF86" s="42"/>
      <c r="EG86" s="42"/>
      <c r="EH86" s="42"/>
      <c r="EK86" s="9" t="s">
        <v>990</v>
      </c>
      <c r="FI86" s="42"/>
    </row>
    <row r="87" spans="1:223" hidden="1">
      <c r="A87">
        <v>84</v>
      </c>
      <c r="B87">
        <v>3409082798</v>
      </c>
      <c r="C87">
        <v>56353112</v>
      </c>
      <c r="D87" s="87">
        <v>41866.66375</v>
      </c>
      <c r="E87" s="1">
        <v>41866.671377314815</v>
      </c>
      <c r="F87" t="s">
        <v>309</v>
      </c>
      <c r="H87" t="s">
        <v>363</v>
      </c>
      <c r="I87" s="3" t="s">
        <v>35</v>
      </c>
      <c r="M87" s="6" t="s">
        <v>39</v>
      </c>
      <c r="S87" s="3" t="s">
        <v>310</v>
      </c>
      <c r="T87" s="11" t="s">
        <v>949</v>
      </c>
      <c r="W87" s="6" t="s">
        <v>47</v>
      </c>
      <c r="AE87" s="6" t="s">
        <v>55</v>
      </c>
      <c r="BI87" s="6" t="s">
        <v>84</v>
      </c>
      <c r="BN87" s="3" t="s">
        <v>88</v>
      </c>
      <c r="BR87" s="6" t="s">
        <v>92</v>
      </c>
      <c r="BX87" s="6" t="s">
        <v>98</v>
      </c>
      <c r="CC87" s="3" t="s">
        <v>63</v>
      </c>
      <c r="CI87" s="6" t="s">
        <v>177</v>
      </c>
      <c r="CK87" s="6" t="s">
        <v>177</v>
      </c>
      <c r="CN87" s="6" t="s">
        <v>184</v>
      </c>
      <c r="CR87" s="6" t="s">
        <v>184</v>
      </c>
      <c r="CV87" s="6" t="s">
        <v>184</v>
      </c>
      <c r="CX87" s="6" t="s">
        <v>184</v>
      </c>
      <c r="DA87" s="6" t="s">
        <v>177</v>
      </c>
      <c r="DE87" s="6" t="s">
        <v>177</v>
      </c>
      <c r="DG87" s="6" t="s">
        <v>177</v>
      </c>
      <c r="DK87" s="6" t="s">
        <v>177</v>
      </c>
      <c r="DN87" s="6" t="s">
        <v>184</v>
      </c>
      <c r="DO87" s="6" t="s">
        <v>177</v>
      </c>
      <c r="DQ87" s="6" t="s">
        <v>429</v>
      </c>
      <c r="DR87" s="53" t="s">
        <v>982</v>
      </c>
      <c r="DY87" s="6" t="s">
        <v>63</v>
      </c>
      <c r="DZ87" s="6" t="s">
        <v>430</v>
      </c>
      <c r="EA87" s="42" t="s">
        <v>992</v>
      </c>
      <c r="EB87" s="42" t="s">
        <v>993</v>
      </c>
      <c r="EC87" s="42"/>
      <c r="ED87" s="9" t="s">
        <v>991</v>
      </c>
      <c r="EE87" s="3" t="s">
        <v>431</v>
      </c>
      <c r="EF87" s="42" t="s">
        <v>1081</v>
      </c>
      <c r="EG87" s="42"/>
      <c r="EH87" s="42"/>
      <c r="EJ87" s="77" t="s">
        <v>242</v>
      </c>
      <c r="EK87" s="9" t="s">
        <v>1081</v>
      </c>
      <c r="EM87" s="4" t="s">
        <v>63</v>
      </c>
      <c r="FF87" s="6" t="s">
        <v>63</v>
      </c>
      <c r="FG87" s="6" t="s">
        <v>432</v>
      </c>
      <c r="FH87" s="41" t="s">
        <v>1006</v>
      </c>
      <c r="FI87" s="53"/>
      <c r="FJ87" s="10" t="s">
        <v>1006</v>
      </c>
      <c r="FM87" s="6" t="s">
        <v>63</v>
      </c>
      <c r="FR87" s="6" t="s">
        <v>63</v>
      </c>
      <c r="FW87" s="6" t="s">
        <v>63</v>
      </c>
      <c r="GB87" s="4" t="s">
        <v>63</v>
      </c>
      <c r="GW87" s="6" t="s">
        <v>63</v>
      </c>
    </row>
    <row r="88" spans="1:223" hidden="1">
      <c r="A88">
        <v>85</v>
      </c>
      <c r="B88">
        <v>3408984979</v>
      </c>
      <c r="C88">
        <v>56353112</v>
      </c>
      <c r="D88" s="87">
        <v>41866.629143518519</v>
      </c>
      <c r="E88" s="1">
        <v>41866.636076388888</v>
      </c>
      <c r="F88" t="s">
        <v>433</v>
      </c>
      <c r="H88" t="s">
        <v>363</v>
      </c>
      <c r="J88" s="6" t="s">
        <v>36</v>
      </c>
      <c r="Q88" s="6" t="s">
        <v>43</v>
      </c>
      <c r="S88" s="3" t="s">
        <v>252</v>
      </c>
      <c r="T88" s="11" t="s">
        <v>949</v>
      </c>
      <c r="V88" s="6" t="s">
        <v>46</v>
      </c>
      <c r="AD88" s="6" t="s">
        <v>54</v>
      </c>
      <c r="AH88" s="6" t="s">
        <v>59</v>
      </c>
      <c r="BE88" s="6" t="s">
        <v>81</v>
      </c>
      <c r="BF88" s="6" t="s">
        <v>434</v>
      </c>
      <c r="BG88" s="10" t="s">
        <v>957</v>
      </c>
      <c r="BK88" s="6" t="s">
        <v>86</v>
      </c>
      <c r="BM88" s="4" t="s">
        <v>435</v>
      </c>
      <c r="BN88" s="3" t="s">
        <v>88</v>
      </c>
      <c r="BQ88" s="6" t="s">
        <v>91</v>
      </c>
      <c r="BW88" s="3" t="s">
        <v>97</v>
      </c>
      <c r="CG88" s="6" t="s">
        <v>436</v>
      </c>
      <c r="CH88" s="9" t="s">
        <v>977</v>
      </c>
      <c r="CM88" s="6" t="s">
        <v>177</v>
      </c>
      <c r="CQ88" s="6" t="s">
        <v>177</v>
      </c>
      <c r="CS88" s="6" t="s">
        <v>177</v>
      </c>
      <c r="CW88" s="6" t="s">
        <v>177</v>
      </c>
      <c r="DA88" s="6" t="s">
        <v>177</v>
      </c>
      <c r="DD88" s="6" t="s">
        <v>184</v>
      </c>
      <c r="DE88" s="6" t="s">
        <v>177</v>
      </c>
      <c r="DG88" s="6" t="s">
        <v>177</v>
      </c>
      <c r="DI88" s="6" t="s">
        <v>177</v>
      </c>
      <c r="DM88" s="6" t="s">
        <v>177</v>
      </c>
      <c r="DQ88" s="6" t="s">
        <v>437</v>
      </c>
      <c r="DR88" s="53" t="s">
        <v>987</v>
      </c>
      <c r="DX88" s="3" t="s">
        <v>62</v>
      </c>
      <c r="DZ88" s="6" t="s">
        <v>438</v>
      </c>
      <c r="EA88" s="42" t="s">
        <v>992</v>
      </c>
      <c r="EB88" s="42" t="s">
        <v>993</v>
      </c>
      <c r="EC88" s="42"/>
      <c r="ED88" s="9" t="s">
        <v>991</v>
      </c>
      <c r="EE88" s="3" t="s">
        <v>439</v>
      </c>
      <c r="EF88" s="42" t="s">
        <v>1084</v>
      </c>
      <c r="EG88" s="42"/>
      <c r="EH88" s="42"/>
      <c r="EK88" s="9" t="s">
        <v>1084</v>
      </c>
      <c r="EM88" s="4" t="s">
        <v>63</v>
      </c>
      <c r="FF88" s="6" t="s">
        <v>63</v>
      </c>
      <c r="FI88" s="42"/>
      <c r="FM88" s="6" t="s">
        <v>63</v>
      </c>
      <c r="FR88" s="6" t="s">
        <v>63</v>
      </c>
      <c r="FW88" s="6" t="s">
        <v>63</v>
      </c>
      <c r="GA88" s="6" t="s">
        <v>62</v>
      </c>
      <c r="GF88" s="6">
        <v>2</v>
      </c>
      <c r="GK88" s="6">
        <v>3</v>
      </c>
      <c r="GP88" s="6">
        <v>4</v>
      </c>
      <c r="GQ88" s="6">
        <v>1</v>
      </c>
      <c r="GV88" s="6" t="s">
        <v>62</v>
      </c>
      <c r="HA88" s="6">
        <v>2</v>
      </c>
      <c r="HF88" s="6">
        <v>3</v>
      </c>
      <c r="HK88" s="6">
        <v>4</v>
      </c>
      <c r="HL88" s="6">
        <v>1</v>
      </c>
    </row>
    <row r="89" spans="1:223" hidden="1">
      <c r="A89">
        <v>86</v>
      </c>
      <c r="B89">
        <v>3408827701</v>
      </c>
      <c r="C89">
        <v>56353112</v>
      </c>
      <c r="D89" s="87">
        <v>41866.571087962962</v>
      </c>
      <c r="E89" s="1">
        <v>41866.575486111113</v>
      </c>
      <c r="F89" t="s">
        <v>440</v>
      </c>
      <c r="H89" t="s">
        <v>363</v>
      </c>
      <c r="J89" s="6" t="s">
        <v>36</v>
      </c>
      <c r="O89" s="6" t="s">
        <v>41</v>
      </c>
      <c r="S89" s="3" t="s">
        <v>310</v>
      </c>
      <c r="T89" s="11" t="s">
        <v>949</v>
      </c>
      <c r="U89" s="3" t="s">
        <v>45</v>
      </c>
      <c r="AA89" s="3" t="s">
        <v>51</v>
      </c>
      <c r="BI89" s="6" t="s">
        <v>84</v>
      </c>
      <c r="BO89" s="6" t="s">
        <v>89</v>
      </c>
      <c r="BR89" s="6" t="s">
        <v>92</v>
      </c>
      <c r="BW89" s="3" t="s">
        <v>97</v>
      </c>
      <c r="CC89" s="3" t="s">
        <v>63</v>
      </c>
      <c r="CQ89" s="6" t="s">
        <v>177</v>
      </c>
      <c r="CS89" s="6" t="s">
        <v>177</v>
      </c>
      <c r="DD89" s="6" t="s">
        <v>184</v>
      </c>
      <c r="DI89" s="6" t="s">
        <v>177</v>
      </c>
      <c r="DL89" s="6" t="s">
        <v>184</v>
      </c>
      <c r="DN89" s="6" t="s">
        <v>184</v>
      </c>
      <c r="DX89" s="3" t="s">
        <v>62</v>
      </c>
      <c r="EA89" s="42"/>
      <c r="EB89" s="42"/>
      <c r="EC89" s="42"/>
      <c r="EE89" s="3" t="s">
        <v>441</v>
      </c>
      <c r="EF89" s="42" t="s">
        <v>1110</v>
      </c>
      <c r="EG89" s="42"/>
      <c r="EH89" s="42"/>
      <c r="EK89" s="9" t="s">
        <v>1087</v>
      </c>
      <c r="EL89" s="3" t="s">
        <v>62</v>
      </c>
      <c r="EN89" t="s">
        <v>142</v>
      </c>
      <c r="EW89" t="s">
        <v>151</v>
      </c>
      <c r="EY89" t="s">
        <v>153</v>
      </c>
      <c r="FE89" s="6" t="s">
        <v>62</v>
      </c>
      <c r="FI89" s="42"/>
      <c r="FM89" s="6" t="s">
        <v>63</v>
      </c>
      <c r="FQ89" s="6" t="s">
        <v>62</v>
      </c>
      <c r="FV89" s="6" t="s">
        <v>62</v>
      </c>
      <c r="GA89" s="6" t="s">
        <v>62</v>
      </c>
      <c r="GF89" s="6">
        <v>2</v>
      </c>
      <c r="GK89" s="6">
        <v>3</v>
      </c>
      <c r="GP89" s="6">
        <v>4</v>
      </c>
      <c r="GQ89" s="6">
        <v>1</v>
      </c>
      <c r="GV89" s="6" t="s">
        <v>62</v>
      </c>
      <c r="HC89" s="6">
        <v>4</v>
      </c>
      <c r="HF89" s="6">
        <v>3</v>
      </c>
      <c r="HI89" s="6">
        <v>2</v>
      </c>
      <c r="HL89" s="6">
        <v>1</v>
      </c>
    </row>
    <row r="90" spans="1:223" hidden="1">
      <c r="A90">
        <v>87</v>
      </c>
      <c r="B90">
        <v>3408359990</v>
      </c>
      <c r="C90">
        <v>56353112</v>
      </c>
      <c r="D90" s="87">
        <v>41866.262962962966</v>
      </c>
      <c r="E90" s="1">
        <v>41866.268900462965</v>
      </c>
      <c r="F90" t="s">
        <v>442</v>
      </c>
      <c r="H90" t="s">
        <v>363</v>
      </c>
      <c r="I90" s="3" t="s">
        <v>35</v>
      </c>
      <c r="O90" s="6" t="s">
        <v>41</v>
      </c>
      <c r="S90" s="3" t="s">
        <v>252</v>
      </c>
      <c r="T90" s="11" t="s">
        <v>949</v>
      </c>
      <c r="V90" s="6" t="s">
        <v>46</v>
      </c>
      <c r="AD90" s="6" t="s">
        <v>54</v>
      </c>
      <c r="AI90" s="6" t="s">
        <v>60</v>
      </c>
      <c r="AZ90" s="6" t="s">
        <v>76</v>
      </c>
      <c r="BI90" s="6" t="s">
        <v>84</v>
      </c>
      <c r="BN90" s="3" t="s">
        <v>88</v>
      </c>
      <c r="BS90" s="6" t="s">
        <v>93</v>
      </c>
      <c r="BW90" s="3" t="s">
        <v>97</v>
      </c>
      <c r="CD90" s="6" t="s">
        <v>102</v>
      </c>
      <c r="CI90" s="6" t="s">
        <v>177</v>
      </c>
      <c r="CK90" s="6" t="s">
        <v>177</v>
      </c>
      <c r="CN90" s="6" t="s">
        <v>184</v>
      </c>
      <c r="CT90" s="6" t="s">
        <v>184</v>
      </c>
      <c r="CW90" s="6" t="s">
        <v>177</v>
      </c>
      <c r="DD90" s="6" t="s">
        <v>184</v>
      </c>
      <c r="DE90" s="6" t="s">
        <v>177</v>
      </c>
      <c r="DI90" s="6" t="s">
        <v>177</v>
      </c>
      <c r="DK90" s="6" t="s">
        <v>177</v>
      </c>
      <c r="DM90" s="6" t="s">
        <v>177</v>
      </c>
      <c r="DX90" s="3" t="s">
        <v>62</v>
      </c>
      <c r="EA90" s="42"/>
      <c r="EB90" s="42"/>
      <c r="EC90" s="42"/>
      <c r="EE90" s="3" t="s">
        <v>443</v>
      </c>
      <c r="EF90" s="42" t="s">
        <v>1110</v>
      </c>
      <c r="EG90" s="42"/>
      <c r="EH90" s="42"/>
      <c r="EK90" s="9" t="s">
        <v>1087</v>
      </c>
      <c r="EL90" s="3" t="s">
        <v>62</v>
      </c>
      <c r="EN90" t="s">
        <v>142</v>
      </c>
      <c r="EV90" t="s">
        <v>150</v>
      </c>
      <c r="EW90" t="s">
        <v>151</v>
      </c>
      <c r="FE90" s="6" t="s">
        <v>62</v>
      </c>
      <c r="FI90" s="42"/>
      <c r="FL90" s="6" t="s">
        <v>62</v>
      </c>
      <c r="FR90" s="6" t="s">
        <v>63</v>
      </c>
      <c r="FW90" s="6" t="s">
        <v>63</v>
      </c>
      <c r="GB90" s="4" t="s">
        <v>63</v>
      </c>
      <c r="GV90" s="6" t="s">
        <v>62</v>
      </c>
      <c r="HA90" s="6">
        <v>2</v>
      </c>
      <c r="HF90" s="6">
        <v>3</v>
      </c>
      <c r="HK90" s="6">
        <v>4</v>
      </c>
      <c r="HL90" s="6">
        <v>1</v>
      </c>
    </row>
    <row r="91" spans="1:223" hidden="1">
      <c r="A91">
        <v>88</v>
      </c>
      <c r="B91">
        <v>3406664418</v>
      </c>
      <c r="C91">
        <v>56353112</v>
      </c>
      <c r="D91" s="87">
        <v>41865.443090277775</v>
      </c>
      <c r="E91" s="1">
        <v>41865.448750000003</v>
      </c>
      <c r="F91" t="s">
        <v>444</v>
      </c>
      <c r="H91" t="s">
        <v>363</v>
      </c>
      <c r="I91" s="3" t="s">
        <v>35</v>
      </c>
      <c r="P91" s="6" t="s">
        <v>42</v>
      </c>
      <c r="S91" s="3" t="s">
        <v>310</v>
      </c>
      <c r="T91" s="11" t="s">
        <v>949</v>
      </c>
      <c r="U91" s="3" t="s">
        <v>45</v>
      </c>
      <c r="AE91" s="6" t="s">
        <v>55</v>
      </c>
      <c r="BI91" s="6" t="s">
        <v>84</v>
      </c>
      <c r="BN91" s="3" t="s">
        <v>88</v>
      </c>
      <c r="BU91" s="6" t="s">
        <v>95</v>
      </c>
      <c r="BW91" s="3" t="s">
        <v>97</v>
      </c>
      <c r="CC91" s="3" t="s">
        <v>63</v>
      </c>
      <c r="CK91" s="6" t="s">
        <v>177</v>
      </c>
      <c r="CS91" s="6" t="s">
        <v>177</v>
      </c>
      <c r="DC91" s="6" t="s">
        <v>177</v>
      </c>
      <c r="DE91" s="6" t="s">
        <v>177</v>
      </c>
      <c r="DG91" s="6" t="s">
        <v>177</v>
      </c>
      <c r="DI91" s="6" t="s">
        <v>177</v>
      </c>
      <c r="DK91" s="6" t="s">
        <v>177</v>
      </c>
      <c r="DO91" s="6" t="s">
        <v>177</v>
      </c>
      <c r="DQ91" s="6" t="s">
        <v>445</v>
      </c>
      <c r="DR91" s="53" t="s">
        <v>983</v>
      </c>
      <c r="DX91" s="3" t="s">
        <v>62</v>
      </c>
      <c r="DZ91" s="6" t="s">
        <v>446</v>
      </c>
      <c r="EA91" s="42" t="s">
        <v>981</v>
      </c>
      <c r="EB91" s="42"/>
      <c r="EC91" s="42"/>
      <c r="ED91" s="9" t="s">
        <v>981</v>
      </c>
      <c r="EE91" s="3" t="s">
        <v>447</v>
      </c>
      <c r="EF91" s="42" t="s">
        <v>1084</v>
      </c>
      <c r="EG91" s="42"/>
      <c r="EH91" s="42"/>
      <c r="EK91" s="9" t="s">
        <v>1084</v>
      </c>
      <c r="EL91" s="3" t="s">
        <v>62</v>
      </c>
      <c r="EN91" t="s">
        <v>142</v>
      </c>
      <c r="EZ91" t="s">
        <v>448</v>
      </c>
      <c r="FA91" s="53" t="s">
        <v>1000</v>
      </c>
      <c r="FC91" s="10" t="s">
        <v>1000</v>
      </c>
      <c r="FE91" s="6" t="s">
        <v>62</v>
      </c>
      <c r="FI91" s="42"/>
      <c r="FL91" s="6" t="s">
        <v>62</v>
      </c>
      <c r="FQ91" s="6" t="s">
        <v>62</v>
      </c>
      <c r="FV91" s="6" t="s">
        <v>62</v>
      </c>
      <c r="GA91" s="6" t="s">
        <v>62</v>
      </c>
      <c r="GE91" s="3">
        <v>1</v>
      </c>
      <c r="GK91" s="6">
        <v>3</v>
      </c>
      <c r="GP91" s="6">
        <v>4</v>
      </c>
      <c r="GR91" s="6">
        <v>2</v>
      </c>
      <c r="GV91" s="6" t="s">
        <v>62</v>
      </c>
      <c r="GZ91" s="6">
        <v>1</v>
      </c>
      <c r="HF91" s="6">
        <v>3</v>
      </c>
      <c r="HK91" s="6">
        <v>4</v>
      </c>
      <c r="HM91" s="6">
        <v>2</v>
      </c>
    </row>
    <row r="92" spans="1:223" hidden="1">
      <c r="A92">
        <v>89</v>
      </c>
      <c r="B92">
        <v>3406582650</v>
      </c>
      <c r="C92">
        <v>56353112</v>
      </c>
      <c r="D92" s="87">
        <v>41865.379930555559</v>
      </c>
      <c r="E92" s="1">
        <v>41865.391724537039</v>
      </c>
      <c r="F92" t="s">
        <v>449</v>
      </c>
      <c r="H92" t="s">
        <v>363</v>
      </c>
      <c r="I92" s="3" t="s">
        <v>35</v>
      </c>
      <c r="R92" s="4" t="s">
        <v>37</v>
      </c>
      <c r="S92" s="3" t="s">
        <v>310</v>
      </c>
      <c r="T92" s="11" t="s">
        <v>949</v>
      </c>
      <c r="V92" s="6" t="s">
        <v>46</v>
      </c>
      <c r="AA92" s="3" t="s">
        <v>51</v>
      </c>
      <c r="BK92" s="6" t="s">
        <v>86</v>
      </c>
      <c r="BN92" s="3" t="s">
        <v>88</v>
      </c>
      <c r="BT92" s="6" t="s">
        <v>94</v>
      </c>
      <c r="BX92" s="6" t="s">
        <v>98</v>
      </c>
      <c r="CC92" s="3" t="s">
        <v>63</v>
      </c>
      <c r="CI92" s="6" t="s">
        <v>177</v>
      </c>
      <c r="CK92" s="6" t="s">
        <v>177</v>
      </c>
      <c r="CO92" s="6" t="s">
        <v>177</v>
      </c>
      <c r="CQ92" s="6" t="s">
        <v>177</v>
      </c>
      <c r="CS92" s="6" t="s">
        <v>177</v>
      </c>
      <c r="DA92" s="6" t="s">
        <v>177</v>
      </c>
      <c r="DE92" s="6" t="s">
        <v>177</v>
      </c>
      <c r="DG92" s="6" t="s">
        <v>177</v>
      </c>
      <c r="DI92" s="6" t="s">
        <v>177</v>
      </c>
      <c r="DX92" s="3" t="s">
        <v>62</v>
      </c>
      <c r="EA92" s="42"/>
      <c r="EB92" s="42"/>
      <c r="EC92" s="42"/>
      <c r="EF92" s="42"/>
      <c r="EG92" s="42"/>
      <c r="EH92" s="42"/>
      <c r="EK92" s="9" t="s">
        <v>990</v>
      </c>
      <c r="EM92" s="4" t="s">
        <v>63</v>
      </c>
      <c r="FE92" s="6" t="s">
        <v>62</v>
      </c>
      <c r="FI92" s="42"/>
      <c r="FM92" s="6" t="s">
        <v>63</v>
      </c>
      <c r="FQ92" s="6" t="s">
        <v>62</v>
      </c>
      <c r="FS92" s="6" t="s">
        <v>450</v>
      </c>
      <c r="FT92" s="10" t="s">
        <v>1008</v>
      </c>
      <c r="FV92" s="6" t="s">
        <v>62</v>
      </c>
      <c r="FX92" s="6" t="s">
        <v>451</v>
      </c>
      <c r="FY92" s="67" t="s">
        <v>1019</v>
      </c>
      <c r="GB92" s="4" t="s">
        <v>63</v>
      </c>
      <c r="GV92" s="6" t="s">
        <v>62</v>
      </c>
      <c r="HA92" s="6">
        <v>2</v>
      </c>
      <c r="HD92" s="6">
        <v>1</v>
      </c>
      <c r="HK92" s="6">
        <v>4</v>
      </c>
      <c r="HN92" s="6">
        <v>3</v>
      </c>
    </row>
    <row r="93" spans="1:223" hidden="1">
      <c r="A93">
        <v>90</v>
      </c>
      <c r="B93">
        <v>3405713775</v>
      </c>
      <c r="C93">
        <v>56353112</v>
      </c>
      <c r="D93" s="87">
        <v>41864.833321759259</v>
      </c>
      <c r="E93" s="1">
        <v>41864.837326388886</v>
      </c>
      <c r="F93" t="s">
        <v>452</v>
      </c>
      <c r="H93" t="s">
        <v>363</v>
      </c>
      <c r="J93" s="6" t="s">
        <v>36</v>
      </c>
      <c r="P93" s="6" t="s">
        <v>42</v>
      </c>
      <c r="S93" s="3" t="s">
        <v>182</v>
      </c>
      <c r="T93" s="11" t="s">
        <v>949</v>
      </c>
      <c r="U93" s="3" t="s">
        <v>45</v>
      </c>
      <c r="AB93" s="6" t="s">
        <v>52</v>
      </c>
      <c r="BH93" s="3" t="s">
        <v>83</v>
      </c>
      <c r="BN93" s="3" t="s">
        <v>88</v>
      </c>
      <c r="BQ93" s="6" t="s">
        <v>91</v>
      </c>
      <c r="CA93" s="6" t="s">
        <v>101</v>
      </c>
      <c r="CC93" s="3" t="s">
        <v>63</v>
      </c>
      <c r="CM93" s="6" t="s">
        <v>177</v>
      </c>
      <c r="CQ93" s="6" t="s">
        <v>177</v>
      </c>
      <c r="CS93" s="6" t="s">
        <v>177</v>
      </c>
      <c r="CY93" s="6" t="s">
        <v>177</v>
      </c>
      <c r="DD93" s="6" t="s">
        <v>184</v>
      </c>
      <c r="DE93" s="6" t="s">
        <v>177</v>
      </c>
      <c r="DG93" s="6" t="s">
        <v>177</v>
      </c>
      <c r="DI93" s="6" t="s">
        <v>177</v>
      </c>
      <c r="DM93" s="6" t="s">
        <v>177</v>
      </c>
      <c r="DO93" s="6" t="s">
        <v>177</v>
      </c>
      <c r="DX93" s="3" t="s">
        <v>62</v>
      </c>
      <c r="DZ93" s="6" t="s">
        <v>453</v>
      </c>
      <c r="EA93" s="42" t="s">
        <v>981</v>
      </c>
      <c r="EB93" s="42"/>
      <c r="EC93" s="42"/>
      <c r="ED93" s="9" t="s">
        <v>981</v>
      </c>
      <c r="EE93" s="3" t="s">
        <v>454</v>
      </c>
      <c r="EF93" s="42" t="s">
        <v>1084</v>
      </c>
      <c r="EG93" s="42"/>
      <c r="EH93" s="42"/>
      <c r="EK93" s="9" t="s">
        <v>1084</v>
      </c>
      <c r="EL93" s="3" t="s">
        <v>62</v>
      </c>
      <c r="ES93" t="s">
        <v>147</v>
      </c>
      <c r="FE93" s="6" t="s">
        <v>62</v>
      </c>
      <c r="FI93" s="42"/>
      <c r="FL93" s="6" t="s">
        <v>62</v>
      </c>
      <c r="FQ93" s="6" t="s">
        <v>62</v>
      </c>
      <c r="FV93" s="6" t="s">
        <v>62</v>
      </c>
      <c r="FY93" s="65" t="s">
        <v>1133</v>
      </c>
      <c r="FZ93" s="3" t="s">
        <v>157</v>
      </c>
      <c r="GC93" s="6" t="s">
        <v>455</v>
      </c>
      <c r="GD93" s="10" t="s">
        <v>1012</v>
      </c>
      <c r="GF93" s="6">
        <v>2</v>
      </c>
      <c r="GK93" s="6">
        <v>3</v>
      </c>
      <c r="GP93" s="6">
        <v>4</v>
      </c>
      <c r="GQ93" s="6">
        <v>1</v>
      </c>
      <c r="GV93" s="6" t="s">
        <v>62</v>
      </c>
      <c r="HC93" s="6">
        <v>4</v>
      </c>
      <c r="HF93" s="6">
        <v>3</v>
      </c>
      <c r="HI93" s="6">
        <v>2</v>
      </c>
      <c r="HL93" s="6">
        <v>1</v>
      </c>
    </row>
    <row r="94" spans="1:223" hidden="1">
      <c r="A94">
        <v>92</v>
      </c>
      <c r="B94">
        <v>3405687020</v>
      </c>
      <c r="C94">
        <v>56353112</v>
      </c>
      <c r="D94" s="87">
        <v>41864.823472222219</v>
      </c>
      <c r="E94" s="1">
        <v>41864.824814814812</v>
      </c>
      <c r="F94" t="s">
        <v>452</v>
      </c>
      <c r="H94" t="s">
        <v>363</v>
      </c>
      <c r="J94" s="6" t="s">
        <v>36</v>
      </c>
      <c r="P94" s="6" t="s">
        <v>42</v>
      </c>
      <c r="S94" s="3" t="s">
        <v>310</v>
      </c>
      <c r="T94" s="11" t="s">
        <v>949</v>
      </c>
      <c r="U94" s="3" t="s">
        <v>45</v>
      </c>
      <c r="AB94" s="6" t="s">
        <v>52</v>
      </c>
      <c r="BH94" s="3" t="s">
        <v>83</v>
      </c>
      <c r="BN94" s="3" t="s">
        <v>88</v>
      </c>
      <c r="BQ94" s="6" t="s">
        <v>91</v>
      </c>
      <c r="CA94" s="6" t="s">
        <v>101</v>
      </c>
      <c r="CC94" s="3" t="s">
        <v>63</v>
      </c>
      <c r="EA94" s="42"/>
      <c r="EB94" s="42"/>
      <c r="EC94" s="42"/>
      <c r="EF94" s="42"/>
      <c r="EG94" s="42"/>
      <c r="EH94" s="42"/>
      <c r="EK94" s="9" t="s">
        <v>990</v>
      </c>
      <c r="FI94" s="42"/>
    </row>
    <row r="95" spans="1:223" hidden="1">
      <c r="A95">
        <v>93</v>
      </c>
      <c r="B95">
        <v>3405622805</v>
      </c>
      <c r="C95">
        <v>56353112</v>
      </c>
      <c r="D95" s="87">
        <v>41864.801377314812</v>
      </c>
      <c r="E95" s="1">
        <v>41864.808067129627</v>
      </c>
      <c r="F95" t="s">
        <v>456</v>
      </c>
      <c r="H95" t="s">
        <v>363</v>
      </c>
      <c r="I95" s="3" t="s">
        <v>35</v>
      </c>
      <c r="Q95" s="6" t="s">
        <v>43</v>
      </c>
      <c r="S95" s="3" t="s">
        <v>310</v>
      </c>
      <c r="T95" s="11" t="s">
        <v>949</v>
      </c>
      <c r="W95" s="6" t="s">
        <v>47</v>
      </c>
      <c r="AD95" s="6" t="s">
        <v>54</v>
      </c>
      <c r="AI95" s="6" t="s">
        <v>60</v>
      </c>
      <c r="BD95" s="6" t="s">
        <v>80</v>
      </c>
      <c r="BF95" s="6" t="s">
        <v>457</v>
      </c>
      <c r="BG95" s="10" t="s">
        <v>957</v>
      </c>
      <c r="BK95" s="6" t="s">
        <v>86</v>
      </c>
      <c r="BO95" s="6" t="s">
        <v>89</v>
      </c>
      <c r="BU95" s="6" t="s">
        <v>95</v>
      </c>
      <c r="BX95" s="6" t="s">
        <v>98</v>
      </c>
      <c r="CD95" s="6" t="s">
        <v>102</v>
      </c>
      <c r="CI95" s="6" t="s">
        <v>177</v>
      </c>
      <c r="CQ95" s="6" t="s">
        <v>177</v>
      </c>
      <c r="CS95" s="6" t="s">
        <v>177</v>
      </c>
      <c r="CW95" s="6" t="s">
        <v>177</v>
      </c>
      <c r="DE95" s="6" t="s">
        <v>177</v>
      </c>
      <c r="DG95" s="6" t="s">
        <v>177</v>
      </c>
      <c r="DI95" s="6" t="s">
        <v>177</v>
      </c>
      <c r="DM95" s="6" t="s">
        <v>177</v>
      </c>
      <c r="DX95" s="3" t="s">
        <v>62</v>
      </c>
      <c r="DZ95" s="6" t="s">
        <v>458</v>
      </c>
      <c r="EA95" s="42" t="s">
        <v>993</v>
      </c>
      <c r="EB95" s="42"/>
      <c r="EC95" s="42"/>
      <c r="ED95" s="9" t="s">
        <v>993</v>
      </c>
      <c r="EE95" s="3" t="s">
        <v>459</v>
      </c>
      <c r="EF95" s="42" t="s">
        <v>1110</v>
      </c>
      <c r="EG95" s="42"/>
      <c r="EH95" s="42"/>
      <c r="EK95" s="9" t="s">
        <v>1087</v>
      </c>
      <c r="EL95" s="3" t="s">
        <v>62</v>
      </c>
      <c r="EN95" t="s">
        <v>142</v>
      </c>
      <c r="EW95" t="s">
        <v>151</v>
      </c>
      <c r="EZ95" t="s">
        <v>460</v>
      </c>
      <c r="FA95" s="53" t="s">
        <v>1003</v>
      </c>
      <c r="FC95" s="10" t="s">
        <v>1003</v>
      </c>
      <c r="FF95" s="6" t="s">
        <v>63</v>
      </c>
      <c r="FI95" s="42"/>
      <c r="FM95" s="6" t="s">
        <v>63</v>
      </c>
      <c r="FR95" s="6" t="s">
        <v>63</v>
      </c>
      <c r="FW95" s="6" t="s">
        <v>63</v>
      </c>
      <c r="GA95" s="6" t="s">
        <v>62</v>
      </c>
      <c r="GF95" s="6">
        <v>2</v>
      </c>
      <c r="GK95" s="6">
        <v>3</v>
      </c>
      <c r="GP95" s="6">
        <v>4</v>
      </c>
      <c r="GQ95" s="6">
        <v>1</v>
      </c>
      <c r="GV95" s="6" t="s">
        <v>62</v>
      </c>
      <c r="HB95" s="6">
        <v>3</v>
      </c>
      <c r="HE95" s="6">
        <v>2</v>
      </c>
      <c r="HK95" s="6">
        <v>4</v>
      </c>
      <c r="HL95" s="6">
        <v>1</v>
      </c>
    </row>
    <row r="96" spans="1:223" hidden="1">
      <c r="A96">
        <v>94</v>
      </c>
      <c r="B96">
        <v>3405620311</v>
      </c>
      <c r="C96">
        <v>56353112</v>
      </c>
      <c r="D96" s="87">
        <v>41864.798437500001</v>
      </c>
      <c r="E96" s="1">
        <v>41864.812430555554</v>
      </c>
      <c r="F96" t="s">
        <v>452</v>
      </c>
      <c r="H96" t="s">
        <v>363</v>
      </c>
      <c r="I96" s="3" t="s">
        <v>35</v>
      </c>
      <c r="O96" s="6" t="s">
        <v>41</v>
      </c>
      <c r="S96" s="3" t="s">
        <v>310</v>
      </c>
      <c r="T96" s="11" t="s">
        <v>949</v>
      </c>
      <c r="W96" s="6" t="s">
        <v>47</v>
      </c>
      <c r="AD96" s="6" t="s">
        <v>54</v>
      </c>
      <c r="AH96" s="6" t="s">
        <v>59</v>
      </c>
      <c r="BE96" s="6" t="s">
        <v>81</v>
      </c>
      <c r="BF96" s="6" t="s">
        <v>461</v>
      </c>
      <c r="BG96" s="10" t="s">
        <v>957</v>
      </c>
      <c r="BJ96" s="6" t="s">
        <v>85</v>
      </c>
      <c r="BN96" s="3" t="s">
        <v>88</v>
      </c>
      <c r="BS96" s="6" t="s">
        <v>93</v>
      </c>
      <c r="BW96" s="3" t="s">
        <v>97</v>
      </c>
      <c r="CG96" s="6" t="s">
        <v>462</v>
      </c>
      <c r="CH96" s="9" t="s">
        <v>977</v>
      </c>
      <c r="CI96" s="6" t="s">
        <v>177</v>
      </c>
      <c r="CK96" s="6" t="s">
        <v>177</v>
      </c>
      <c r="CM96" s="6" t="s">
        <v>177</v>
      </c>
      <c r="CO96" s="6" t="s">
        <v>177</v>
      </c>
      <c r="CQ96" s="6" t="s">
        <v>177</v>
      </c>
      <c r="CS96" s="6" t="s">
        <v>177</v>
      </c>
      <c r="CV96" s="6" t="s">
        <v>184</v>
      </c>
      <c r="CW96" s="6" t="s">
        <v>177</v>
      </c>
      <c r="DE96" s="6" t="s">
        <v>177</v>
      </c>
      <c r="DG96" s="6" t="s">
        <v>177</v>
      </c>
      <c r="DI96" s="6" t="s">
        <v>177</v>
      </c>
      <c r="DK96" s="6" t="s">
        <v>177</v>
      </c>
      <c r="DM96" s="6" t="s">
        <v>177</v>
      </c>
      <c r="DO96" s="6" t="s">
        <v>177</v>
      </c>
      <c r="DQ96" s="6" t="s">
        <v>463</v>
      </c>
      <c r="DR96" s="53" t="s">
        <v>987</v>
      </c>
      <c r="DX96" s="3" t="s">
        <v>62</v>
      </c>
      <c r="DZ96" s="6" t="s">
        <v>464</v>
      </c>
      <c r="EA96" s="42" t="s">
        <v>981</v>
      </c>
      <c r="EB96" s="42"/>
      <c r="EC96" s="42"/>
      <c r="ED96" s="9" t="s">
        <v>981</v>
      </c>
      <c r="EE96" s="3" t="s">
        <v>465</v>
      </c>
      <c r="EF96" s="42" t="s">
        <v>1081</v>
      </c>
      <c r="EG96" s="42"/>
      <c r="EH96" s="42"/>
      <c r="EJ96" s="73" t="s">
        <v>1150</v>
      </c>
      <c r="EK96" s="9" t="s">
        <v>1081</v>
      </c>
      <c r="EM96" s="4" t="s">
        <v>63</v>
      </c>
      <c r="FE96" s="6" t="s">
        <v>62</v>
      </c>
      <c r="FI96" s="42"/>
      <c r="FM96" s="6" t="s">
        <v>63</v>
      </c>
      <c r="FQ96" s="6" t="s">
        <v>62</v>
      </c>
      <c r="FV96" s="6" t="s">
        <v>62</v>
      </c>
      <c r="GA96" s="6" t="s">
        <v>62</v>
      </c>
      <c r="GF96" s="6">
        <v>2</v>
      </c>
      <c r="GL96" s="6">
        <v>4</v>
      </c>
      <c r="GO96" s="6">
        <v>3</v>
      </c>
      <c r="GQ96" s="6">
        <v>1</v>
      </c>
      <c r="GV96" s="6" t="s">
        <v>62</v>
      </c>
      <c r="HC96" s="6">
        <v>4</v>
      </c>
      <c r="HE96" s="6">
        <v>2</v>
      </c>
      <c r="HJ96" s="6">
        <v>3</v>
      </c>
      <c r="HL96" s="6">
        <v>1</v>
      </c>
    </row>
    <row r="97" spans="1:223" hidden="1">
      <c r="A97">
        <v>95</v>
      </c>
      <c r="B97">
        <v>3405579912</v>
      </c>
      <c r="C97">
        <v>56353112</v>
      </c>
      <c r="D97" s="87">
        <v>41864.786400462966</v>
      </c>
      <c r="E97" s="1">
        <v>41864.787395833337</v>
      </c>
      <c r="F97" t="s">
        <v>466</v>
      </c>
      <c r="H97" t="s">
        <v>363</v>
      </c>
      <c r="I97" s="3" t="s">
        <v>35</v>
      </c>
      <c r="N97" s="6" t="s">
        <v>40</v>
      </c>
      <c r="S97" s="3" t="s">
        <v>467</v>
      </c>
      <c r="T97" s="11" t="s">
        <v>950</v>
      </c>
      <c r="Z97" s="4" t="s">
        <v>50</v>
      </c>
      <c r="AC97" s="6" t="s">
        <v>53</v>
      </c>
      <c r="BL97" s="6" t="s">
        <v>87</v>
      </c>
      <c r="BP97" s="4" t="s">
        <v>90</v>
      </c>
      <c r="BS97" s="6" t="s">
        <v>93</v>
      </c>
      <c r="BY97" s="6" t="s">
        <v>99</v>
      </c>
      <c r="CC97" s="3" t="s">
        <v>63</v>
      </c>
      <c r="EA97" s="42"/>
      <c r="EB97" s="42"/>
      <c r="EC97" s="42"/>
      <c r="EF97" s="42"/>
      <c r="EG97" s="42"/>
      <c r="EH97" s="42"/>
      <c r="EK97" s="9" t="s">
        <v>990</v>
      </c>
      <c r="FI97" s="42"/>
    </row>
    <row r="98" spans="1:223" hidden="1">
      <c r="A98">
        <v>96</v>
      </c>
      <c r="B98">
        <v>3405564381</v>
      </c>
      <c r="C98">
        <v>56353112</v>
      </c>
      <c r="D98" s="87">
        <v>41864.781041666669</v>
      </c>
      <c r="E98" s="1">
        <v>41864.785046296296</v>
      </c>
      <c r="F98" t="s">
        <v>468</v>
      </c>
      <c r="H98" t="s">
        <v>363</v>
      </c>
      <c r="J98" s="6" t="s">
        <v>36</v>
      </c>
      <c r="O98" s="6" t="s">
        <v>41</v>
      </c>
      <c r="S98" s="3" t="s">
        <v>310</v>
      </c>
      <c r="T98" s="11" t="s">
        <v>949</v>
      </c>
      <c r="W98" s="6" t="s">
        <v>47</v>
      </c>
      <c r="AA98" s="3" t="s">
        <v>51</v>
      </c>
      <c r="BI98" s="6" t="s">
        <v>84</v>
      </c>
      <c r="BN98" s="3" t="s">
        <v>88</v>
      </c>
      <c r="BQ98" s="6" t="s">
        <v>91</v>
      </c>
      <c r="BX98" s="6" t="s">
        <v>98</v>
      </c>
      <c r="CC98" s="3" t="s">
        <v>63</v>
      </c>
      <c r="CJ98" s="6" t="s">
        <v>184</v>
      </c>
      <c r="CL98" s="6" t="s">
        <v>184</v>
      </c>
      <c r="CM98" s="6" t="s">
        <v>177</v>
      </c>
      <c r="CO98" s="6" t="s">
        <v>177</v>
      </c>
      <c r="CQ98" s="6" t="s">
        <v>177</v>
      </c>
      <c r="CS98" s="6" t="s">
        <v>177</v>
      </c>
      <c r="CU98" s="6" t="s">
        <v>177</v>
      </c>
      <c r="CX98" s="6" t="s">
        <v>184</v>
      </c>
      <c r="CZ98" s="6" t="s">
        <v>184</v>
      </c>
      <c r="DA98" s="6" t="s">
        <v>177</v>
      </c>
      <c r="DD98" s="6" t="s">
        <v>184</v>
      </c>
      <c r="DF98" s="6" t="s">
        <v>184</v>
      </c>
      <c r="DG98" s="6" t="s">
        <v>177</v>
      </c>
      <c r="DJ98" s="6" t="s">
        <v>184</v>
      </c>
      <c r="DN98" s="6" t="s">
        <v>184</v>
      </c>
      <c r="DP98" s="6" t="s">
        <v>184</v>
      </c>
      <c r="DX98" s="3" t="s">
        <v>62</v>
      </c>
      <c r="EA98" s="42"/>
      <c r="EB98" s="42"/>
      <c r="EC98" s="42"/>
      <c r="EF98" s="42"/>
      <c r="EG98" s="42"/>
      <c r="EH98" s="42"/>
      <c r="EK98" s="9" t="s">
        <v>990</v>
      </c>
      <c r="EM98" s="4" t="s">
        <v>63</v>
      </c>
      <c r="FE98" s="6" t="s">
        <v>62</v>
      </c>
      <c r="FI98" s="42"/>
      <c r="FM98" s="6" t="s">
        <v>63</v>
      </c>
      <c r="FQ98" s="6" t="s">
        <v>62</v>
      </c>
      <c r="FV98" s="6" t="s">
        <v>62</v>
      </c>
      <c r="GA98" s="6" t="s">
        <v>62</v>
      </c>
      <c r="GE98" s="3">
        <v>1</v>
      </c>
      <c r="GK98" s="6">
        <v>3</v>
      </c>
      <c r="GP98" s="6">
        <v>4</v>
      </c>
      <c r="GR98" s="6">
        <v>2</v>
      </c>
      <c r="GV98" s="6" t="s">
        <v>62</v>
      </c>
      <c r="GZ98" s="6">
        <v>1</v>
      </c>
      <c r="HE98" s="6">
        <v>2</v>
      </c>
      <c r="HJ98" s="6">
        <v>3</v>
      </c>
      <c r="HO98" s="4">
        <v>4</v>
      </c>
    </row>
    <row r="99" spans="1:223" hidden="1">
      <c r="A99">
        <v>97</v>
      </c>
      <c r="B99">
        <v>3404971364</v>
      </c>
      <c r="C99">
        <v>56353112</v>
      </c>
      <c r="D99" s="87">
        <v>41864.583599537036</v>
      </c>
      <c r="E99" s="1">
        <v>41864.587152777778</v>
      </c>
      <c r="F99" t="s">
        <v>469</v>
      </c>
      <c r="H99" t="s">
        <v>363</v>
      </c>
      <c r="J99" s="6" t="s">
        <v>36</v>
      </c>
      <c r="N99" s="6" t="s">
        <v>40</v>
      </c>
      <c r="S99" s="3" t="s">
        <v>359</v>
      </c>
      <c r="T99" s="11" t="s">
        <v>949</v>
      </c>
      <c r="U99" s="3" t="s">
        <v>45</v>
      </c>
      <c r="AD99" s="6" t="s">
        <v>54</v>
      </c>
      <c r="AI99" s="6" t="s">
        <v>60</v>
      </c>
      <c r="BD99" s="6" t="s">
        <v>80</v>
      </c>
      <c r="BF99" s="6" t="s">
        <v>383</v>
      </c>
      <c r="BG99" s="11" t="s">
        <v>179</v>
      </c>
      <c r="BI99" s="6" t="s">
        <v>84</v>
      </c>
      <c r="BN99" s="3" t="s">
        <v>88</v>
      </c>
      <c r="BS99" s="6" t="s">
        <v>93</v>
      </c>
      <c r="BW99" s="3" t="s">
        <v>97</v>
      </c>
      <c r="CD99" s="6" t="s">
        <v>102</v>
      </c>
      <c r="CI99" s="6" t="s">
        <v>177</v>
      </c>
      <c r="CL99" s="6" t="s">
        <v>184</v>
      </c>
      <c r="CN99" s="6" t="s">
        <v>184</v>
      </c>
      <c r="CQ99" s="6" t="s">
        <v>177</v>
      </c>
      <c r="CS99" s="6" t="s">
        <v>177</v>
      </c>
      <c r="CX99" s="6" t="s">
        <v>184</v>
      </c>
      <c r="DB99" s="6" t="s">
        <v>184</v>
      </c>
      <c r="DE99" s="6" t="s">
        <v>177</v>
      </c>
      <c r="DI99" s="6" t="s">
        <v>177</v>
      </c>
      <c r="DL99" s="6" t="s">
        <v>184</v>
      </c>
      <c r="DX99" s="3" t="s">
        <v>62</v>
      </c>
      <c r="EA99" s="42"/>
      <c r="EB99" s="42"/>
      <c r="EC99" s="42"/>
      <c r="EF99" s="42"/>
      <c r="EG99" s="42"/>
      <c r="EH99" s="42"/>
      <c r="EK99" s="9" t="s">
        <v>990</v>
      </c>
      <c r="EL99" s="3" t="s">
        <v>62</v>
      </c>
      <c r="EQ99" t="s">
        <v>145</v>
      </c>
      <c r="ER99" t="s">
        <v>146</v>
      </c>
      <c r="EU99" t="s">
        <v>149</v>
      </c>
      <c r="EV99" t="s">
        <v>150</v>
      </c>
      <c r="FE99" s="6" t="s">
        <v>62</v>
      </c>
      <c r="FI99" s="42"/>
      <c r="FL99" s="6" t="s">
        <v>62</v>
      </c>
      <c r="FR99" s="6" t="s">
        <v>63</v>
      </c>
      <c r="FW99" s="6" t="s">
        <v>63</v>
      </c>
      <c r="GA99" s="6" t="s">
        <v>62</v>
      </c>
      <c r="GF99" s="6">
        <v>2</v>
      </c>
      <c r="GK99" s="6">
        <v>3</v>
      </c>
      <c r="GP99" s="6">
        <v>4</v>
      </c>
      <c r="GQ99" s="6">
        <v>1</v>
      </c>
      <c r="GV99" s="6" t="s">
        <v>62</v>
      </c>
      <c r="HC99" s="6">
        <v>4</v>
      </c>
      <c r="HF99" s="6">
        <v>3</v>
      </c>
      <c r="HI99" s="6">
        <v>2</v>
      </c>
      <c r="HL99" s="6">
        <v>1</v>
      </c>
    </row>
    <row r="100" spans="1:223" hidden="1">
      <c r="A100">
        <v>98</v>
      </c>
      <c r="B100">
        <v>3404915974</v>
      </c>
      <c r="C100">
        <v>56353112</v>
      </c>
      <c r="D100" s="87">
        <v>41864.563958333332</v>
      </c>
      <c r="E100" s="1">
        <v>41864.57234953704</v>
      </c>
      <c r="F100" t="s">
        <v>470</v>
      </c>
      <c r="H100" t="s">
        <v>363</v>
      </c>
      <c r="I100" s="3" t="s">
        <v>35</v>
      </c>
      <c r="Q100" s="6" t="s">
        <v>43</v>
      </c>
      <c r="S100" s="3" t="s">
        <v>359</v>
      </c>
      <c r="T100" s="11" t="s">
        <v>949</v>
      </c>
      <c r="V100" s="6" t="s">
        <v>46</v>
      </c>
      <c r="AD100" s="6" t="s">
        <v>54</v>
      </c>
      <c r="AI100" s="6" t="s">
        <v>60</v>
      </c>
      <c r="BD100" s="6" t="s">
        <v>80</v>
      </c>
      <c r="BF100" s="6" t="s">
        <v>247</v>
      </c>
      <c r="BG100" s="11" t="s">
        <v>247</v>
      </c>
      <c r="BI100" s="6" t="s">
        <v>84</v>
      </c>
      <c r="BN100" s="3" t="s">
        <v>88</v>
      </c>
      <c r="BU100" s="6" t="s">
        <v>95</v>
      </c>
      <c r="BW100" s="3" t="s">
        <v>97</v>
      </c>
      <c r="CD100" s="6" t="s">
        <v>102</v>
      </c>
      <c r="CJ100" s="6" t="s">
        <v>184</v>
      </c>
      <c r="CL100" s="6" t="s">
        <v>184</v>
      </c>
      <c r="CM100" s="6" t="s">
        <v>177</v>
      </c>
      <c r="CQ100" s="6" t="s">
        <v>177</v>
      </c>
      <c r="DD100" s="6" t="s">
        <v>184</v>
      </c>
      <c r="DG100" s="6" t="s">
        <v>177</v>
      </c>
      <c r="DX100" s="3" t="s">
        <v>62</v>
      </c>
      <c r="DZ100" s="6" t="s">
        <v>471</v>
      </c>
      <c r="EA100" s="42" t="s">
        <v>981</v>
      </c>
      <c r="EB100" s="42"/>
      <c r="EC100" s="42"/>
      <c r="ED100" s="9" t="s">
        <v>981</v>
      </c>
      <c r="EE100" s="3" t="s">
        <v>472</v>
      </c>
      <c r="EF100" s="42" t="s">
        <v>1108</v>
      </c>
      <c r="EG100" s="42"/>
      <c r="EH100" s="42"/>
      <c r="EK100" s="9" t="s">
        <v>1085</v>
      </c>
      <c r="EL100" s="3" t="s">
        <v>62</v>
      </c>
      <c r="EN100" t="s">
        <v>142</v>
      </c>
      <c r="ER100" t="s">
        <v>146</v>
      </c>
      <c r="EU100" t="s">
        <v>149</v>
      </c>
      <c r="EV100" t="s">
        <v>150</v>
      </c>
      <c r="FE100" s="6" t="s">
        <v>62</v>
      </c>
      <c r="FI100" s="42"/>
      <c r="FL100" s="6" t="s">
        <v>62</v>
      </c>
      <c r="FQ100" s="6" t="s">
        <v>62</v>
      </c>
      <c r="FV100" s="6" t="s">
        <v>62</v>
      </c>
      <c r="GA100" s="6" t="s">
        <v>62</v>
      </c>
      <c r="GF100" s="6">
        <v>2</v>
      </c>
      <c r="GK100" s="6">
        <v>3</v>
      </c>
      <c r="GP100" s="6">
        <v>4</v>
      </c>
      <c r="GQ100" s="6">
        <v>1</v>
      </c>
      <c r="GV100" s="6" t="s">
        <v>62</v>
      </c>
      <c r="GZ100" s="6">
        <v>1</v>
      </c>
      <c r="HE100" s="6">
        <v>2</v>
      </c>
      <c r="HK100" s="6">
        <v>4</v>
      </c>
      <c r="HN100" s="6">
        <v>3</v>
      </c>
    </row>
    <row r="101" spans="1:223" hidden="1">
      <c r="A101">
        <v>99</v>
      </c>
      <c r="B101">
        <v>3404819488</v>
      </c>
      <c r="C101">
        <v>56353112</v>
      </c>
      <c r="D101" s="87">
        <v>41864.524675925924</v>
      </c>
      <c r="E101" s="1">
        <v>41864.543900462966</v>
      </c>
      <c r="F101" t="s">
        <v>473</v>
      </c>
      <c r="H101" t="s">
        <v>363</v>
      </c>
      <c r="I101" s="3" t="s">
        <v>35</v>
      </c>
      <c r="P101" s="6" t="s">
        <v>42</v>
      </c>
      <c r="S101" s="3" t="s">
        <v>474</v>
      </c>
      <c r="T101" s="11" t="s">
        <v>948</v>
      </c>
      <c r="Z101" s="4" t="s">
        <v>50</v>
      </c>
      <c r="AA101" s="3" t="s">
        <v>51</v>
      </c>
      <c r="BL101" s="6" t="s">
        <v>87</v>
      </c>
      <c r="BO101" s="6" t="s">
        <v>89</v>
      </c>
      <c r="BS101" s="6" t="s">
        <v>93</v>
      </c>
      <c r="BY101" s="6" t="s">
        <v>99</v>
      </c>
      <c r="CD101" s="6" t="s">
        <v>102</v>
      </c>
      <c r="CJ101" s="6" t="s">
        <v>184</v>
      </c>
      <c r="CR101" s="6" t="s">
        <v>184</v>
      </c>
      <c r="CV101" s="6" t="s">
        <v>184</v>
      </c>
      <c r="CX101" s="6" t="s">
        <v>184</v>
      </c>
      <c r="DC101" s="6" t="s">
        <v>177</v>
      </c>
      <c r="DE101" s="6" t="s">
        <v>177</v>
      </c>
      <c r="DI101" s="6" t="s">
        <v>177</v>
      </c>
      <c r="DL101" s="6" t="s">
        <v>184</v>
      </c>
      <c r="DO101" s="6" t="s">
        <v>177</v>
      </c>
      <c r="DQ101" s="6" t="s">
        <v>475</v>
      </c>
      <c r="DR101" s="53" t="s">
        <v>1061</v>
      </c>
      <c r="DX101" s="3" t="s">
        <v>62</v>
      </c>
      <c r="DZ101" s="6" t="s">
        <v>476</v>
      </c>
      <c r="EA101" s="42" t="s">
        <v>1061</v>
      </c>
      <c r="EB101" s="42"/>
      <c r="EC101" s="42"/>
      <c r="ED101" s="9" t="s">
        <v>1061</v>
      </c>
      <c r="EE101" s="3" t="s">
        <v>477</v>
      </c>
      <c r="EF101" s="42" t="s">
        <v>1108</v>
      </c>
      <c r="EG101" s="42"/>
      <c r="EH101" s="42"/>
      <c r="EK101" s="9" t="s">
        <v>1085</v>
      </c>
      <c r="EM101" s="4" t="s">
        <v>63</v>
      </c>
      <c r="FE101" s="6" t="s">
        <v>62</v>
      </c>
      <c r="FG101" s="6" t="s">
        <v>478</v>
      </c>
      <c r="FH101" s="41" t="s">
        <v>1010</v>
      </c>
      <c r="FI101" s="53"/>
      <c r="FJ101" s="10" t="s">
        <v>1010</v>
      </c>
      <c r="FL101" s="6" t="s">
        <v>62</v>
      </c>
      <c r="FQ101" s="6" t="s">
        <v>62</v>
      </c>
      <c r="FV101" s="6" t="s">
        <v>62</v>
      </c>
      <c r="GA101" s="6" t="s">
        <v>62</v>
      </c>
      <c r="GF101" s="6">
        <v>2</v>
      </c>
      <c r="GK101" s="6">
        <v>3</v>
      </c>
      <c r="GP101" s="6">
        <v>4</v>
      </c>
      <c r="GQ101" s="6">
        <v>1</v>
      </c>
      <c r="GV101" s="6" t="s">
        <v>62</v>
      </c>
      <c r="HB101" s="6">
        <v>3</v>
      </c>
      <c r="HG101" s="6">
        <v>4</v>
      </c>
      <c r="HI101" s="6">
        <v>2</v>
      </c>
      <c r="HL101" s="6">
        <v>1</v>
      </c>
    </row>
    <row r="102" spans="1:223" hidden="1">
      <c r="A102">
        <v>100</v>
      </c>
      <c r="B102">
        <v>3404673496</v>
      </c>
      <c r="C102">
        <v>56353112</v>
      </c>
      <c r="D102" s="87">
        <v>41864.445127314815</v>
      </c>
      <c r="E102" s="1">
        <v>41864.448344907411</v>
      </c>
      <c r="F102" t="s">
        <v>479</v>
      </c>
      <c r="H102" t="s">
        <v>363</v>
      </c>
      <c r="I102" s="3" t="s">
        <v>35</v>
      </c>
      <c r="P102" s="6" t="s">
        <v>42</v>
      </c>
      <c r="S102" s="3" t="s">
        <v>480</v>
      </c>
      <c r="T102" s="11" t="s">
        <v>950</v>
      </c>
      <c r="Z102" s="4" t="s">
        <v>50</v>
      </c>
      <c r="AF102" s="6" t="s">
        <v>56</v>
      </c>
      <c r="BL102" s="6" t="s">
        <v>87</v>
      </c>
      <c r="BP102" s="4" t="s">
        <v>90</v>
      </c>
      <c r="BT102" s="6" t="s">
        <v>94</v>
      </c>
      <c r="BY102" s="6" t="s">
        <v>99</v>
      </c>
      <c r="CC102" s="3" t="s">
        <v>63</v>
      </c>
      <c r="CI102" s="6" t="s">
        <v>177</v>
      </c>
      <c r="CQ102" s="6" t="s">
        <v>177</v>
      </c>
      <c r="CS102" s="6" t="s">
        <v>177</v>
      </c>
      <c r="CY102" s="6" t="s">
        <v>177</v>
      </c>
      <c r="DA102" s="6" t="s">
        <v>177</v>
      </c>
      <c r="DG102" s="6" t="s">
        <v>177</v>
      </c>
      <c r="DI102" s="6" t="s">
        <v>177</v>
      </c>
      <c r="DO102" s="6" t="s">
        <v>177</v>
      </c>
      <c r="DX102" s="3" t="s">
        <v>62</v>
      </c>
      <c r="EA102" s="42"/>
      <c r="EB102" s="42"/>
      <c r="EC102" s="42"/>
      <c r="EE102" s="3" t="s">
        <v>481</v>
      </c>
      <c r="EF102" s="42" t="s">
        <v>990</v>
      </c>
      <c r="EG102" s="42"/>
      <c r="EH102" s="42"/>
      <c r="EK102" s="9" t="s">
        <v>990</v>
      </c>
      <c r="EM102" s="4" t="s">
        <v>63</v>
      </c>
      <c r="FF102" s="6" t="s">
        <v>63</v>
      </c>
      <c r="FI102" s="42"/>
      <c r="FM102" s="6" t="s">
        <v>63</v>
      </c>
      <c r="FQ102" s="6" t="s">
        <v>62</v>
      </c>
      <c r="FW102" s="6" t="s">
        <v>63</v>
      </c>
      <c r="FZ102" s="3" t="s">
        <v>157</v>
      </c>
    </row>
    <row r="103" spans="1:223" hidden="1">
      <c r="A103">
        <v>101</v>
      </c>
      <c r="B103">
        <v>3404649219</v>
      </c>
      <c r="C103">
        <v>56353112</v>
      </c>
      <c r="D103" s="87">
        <v>41864.428749999999</v>
      </c>
      <c r="E103" s="1">
        <v>41864.433020833334</v>
      </c>
      <c r="F103" t="s">
        <v>482</v>
      </c>
      <c r="H103" t="s">
        <v>363</v>
      </c>
      <c r="I103" s="3" t="s">
        <v>35</v>
      </c>
      <c r="P103" s="6" t="s">
        <v>42</v>
      </c>
      <c r="S103" s="3" t="s">
        <v>252</v>
      </c>
      <c r="T103" s="11" t="s">
        <v>949</v>
      </c>
      <c r="V103" s="6" t="s">
        <v>46</v>
      </c>
      <c r="AD103" s="6" t="s">
        <v>54</v>
      </c>
      <c r="AH103" s="6" t="s">
        <v>59</v>
      </c>
      <c r="BE103" s="6" t="s">
        <v>81</v>
      </c>
      <c r="BF103" s="6" t="s">
        <v>483</v>
      </c>
      <c r="BG103" s="10" t="s">
        <v>955</v>
      </c>
      <c r="BL103" s="6" t="s">
        <v>87</v>
      </c>
      <c r="BO103" s="6" t="s">
        <v>89</v>
      </c>
      <c r="BS103" s="6" t="s">
        <v>93</v>
      </c>
      <c r="BW103" s="3" t="s">
        <v>97</v>
      </c>
      <c r="CG103" s="6" t="s">
        <v>484</v>
      </c>
      <c r="CH103" s="9" t="s">
        <v>976</v>
      </c>
      <c r="CJ103" s="6" t="s">
        <v>184</v>
      </c>
      <c r="CO103" s="6" t="s">
        <v>177</v>
      </c>
      <c r="CQ103" s="6" t="s">
        <v>177</v>
      </c>
      <c r="CS103" s="6" t="s">
        <v>177</v>
      </c>
      <c r="CX103" s="6" t="s">
        <v>184</v>
      </c>
      <c r="DG103" s="6" t="s">
        <v>177</v>
      </c>
      <c r="DX103" s="3" t="s">
        <v>62</v>
      </c>
      <c r="DZ103" s="6" t="s">
        <v>485</v>
      </c>
      <c r="EA103" s="42" t="s">
        <v>990</v>
      </c>
      <c r="EB103" s="42"/>
      <c r="EC103" s="42"/>
      <c r="ED103" s="9" t="s">
        <v>990</v>
      </c>
      <c r="EF103" s="42"/>
      <c r="EG103" s="42"/>
      <c r="EH103" s="42"/>
      <c r="EK103" s="9" t="s">
        <v>990</v>
      </c>
      <c r="EM103" s="4" t="s">
        <v>63</v>
      </c>
      <c r="FF103" s="6" t="s">
        <v>63</v>
      </c>
      <c r="FI103" s="42"/>
      <c r="FM103" s="6" t="s">
        <v>63</v>
      </c>
      <c r="FR103" s="6" t="s">
        <v>63</v>
      </c>
      <c r="FW103" s="6" t="s">
        <v>63</v>
      </c>
      <c r="GB103" s="4" t="s">
        <v>63</v>
      </c>
      <c r="GW103" s="6" t="s">
        <v>63</v>
      </c>
    </row>
    <row r="104" spans="1:223" hidden="1">
      <c r="A104">
        <v>102</v>
      </c>
      <c r="B104">
        <v>3404609526</v>
      </c>
      <c r="C104">
        <v>56353112</v>
      </c>
      <c r="D104" s="87">
        <v>41864.400763888887</v>
      </c>
      <c r="E104" s="1">
        <v>41864.402997685182</v>
      </c>
      <c r="F104" t="s">
        <v>486</v>
      </c>
      <c r="H104" t="s">
        <v>363</v>
      </c>
      <c r="J104" s="6" t="s">
        <v>36</v>
      </c>
      <c r="N104" s="6" t="s">
        <v>40</v>
      </c>
      <c r="S104" s="3" t="s">
        <v>182</v>
      </c>
      <c r="T104" s="11" t="s">
        <v>949</v>
      </c>
      <c r="V104" s="6" t="s">
        <v>46</v>
      </c>
      <c r="AD104" s="6" t="s">
        <v>54</v>
      </c>
      <c r="AI104" s="6" t="s">
        <v>60</v>
      </c>
      <c r="BD104" s="6" t="s">
        <v>80</v>
      </c>
      <c r="BF104" s="6" t="s">
        <v>487</v>
      </c>
      <c r="BG104" s="10" t="s">
        <v>954</v>
      </c>
      <c r="EA104" s="42"/>
      <c r="EB104" s="42"/>
      <c r="EC104" s="42"/>
      <c r="EF104" s="42"/>
      <c r="EG104" s="42"/>
      <c r="EH104" s="42"/>
      <c r="EK104" s="9" t="s">
        <v>990</v>
      </c>
      <c r="FI104" s="42"/>
    </row>
    <row r="105" spans="1:223" hidden="1">
      <c r="A105">
        <v>103</v>
      </c>
      <c r="B105">
        <v>3403825335</v>
      </c>
      <c r="C105">
        <v>56353112</v>
      </c>
      <c r="D105" s="87">
        <v>41863.886562500003</v>
      </c>
      <c r="E105" s="1">
        <v>41863.892106481479</v>
      </c>
      <c r="F105" t="s">
        <v>488</v>
      </c>
      <c r="H105" t="s">
        <v>363</v>
      </c>
      <c r="I105" s="3" t="s">
        <v>35</v>
      </c>
      <c r="O105" s="6" t="s">
        <v>41</v>
      </c>
      <c r="S105" s="3" t="s">
        <v>182</v>
      </c>
      <c r="T105" s="11" t="s">
        <v>949</v>
      </c>
      <c r="V105" s="6" t="s">
        <v>46</v>
      </c>
      <c r="AD105" s="6" t="s">
        <v>54</v>
      </c>
      <c r="AH105" s="6" t="s">
        <v>59</v>
      </c>
      <c r="AK105" s="3" t="s">
        <v>62</v>
      </c>
      <c r="AZ105" s="6" t="s">
        <v>76</v>
      </c>
      <c r="BI105" s="6" t="s">
        <v>84</v>
      </c>
      <c r="BP105" s="4" t="s">
        <v>90</v>
      </c>
      <c r="BV105" s="4" t="s">
        <v>96</v>
      </c>
      <c r="BX105" s="6" t="s">
        <v>98</v>
      </c>
      <c r="CC105" s="3" t="s">
        <v>63</v>
      </c>
      <c r="CI105" s="6" t="s">
        <v>177</v>
      </c>
      <c r="CK105" s="6" t="s">
        <v>177</v>
      </c>
      <c r="CM105" s="6" t="s">
        <v>177</v>
      </c>
      <c r="CO105" s="6" t="s">
        <v>177</v>
      </c>
      <c r="CQ105" s="6" t="s">
        <v>177</v>
      </c>
      <c r="CS105" s="6" t="s">
        <v>177</v>
      </c>
      <c r="CW105" s="6" t="s">
        <v>177</v>
      </c>
      <c r="DA105" s="6" t="s">
        <v>177</v>
      </c>
      <c r="DC105" s="6" t="s">
        <v>177</v>
      </c>
      <c r="DE105" s="6" t="s">
        <v>177</v>
      </c>
      <c r="DG105" s="6" t="s">
        <v>177</v>
      </c>
      <c r="DI105" s="6" t="s">
        <v>177</v>
      </c>
      <c r="DK105" s="6" t="s">
        <v>177</v>
      </c>
      <c r="DM105" s="6" t="s">
        <v>177</v>
      </c>
      <c r="DO105" s="6" t="s">
        <v>177</v>
      </c>
      <c r="DX105" s="3" t="s">
        <v>62</v>
      </c>
      <c r="EA105" s="42"/>
      <c r="EB105" s="42"/>
      <c r="EC105" s="42"/>
      <c r="EF105" s="42"/>
      <c r="EG105" s="42"/>
      <c r="EH105" s="42"/>
      <c r="EK105" s="9" t="s">
        <v>990</v>
      </c>
      <c r="EM105" s="4" t="s">
        <v>63</v>
      </c>
      <c r="FE105" s="6" t="s">
        <v>62</v>
      </c>
      <c r="FI105" s="42"/>
      <c r="FM105" s="6" t="s">
        <v>63</v>
      </c>
      <c r="FR105" s="6" t="s">
        <v>63</v>
      </c>
      <c r="FW105" s="6" t="s">
        <v>63</v>
      </c>
      <c r="GB105" s="4" t="s">
        <v>63</v>
      </c>
      <c r="GW105" s="6" t="s">
        <v>63</v>
      </c>
    </row>
    <row r="106" spans="1:223" hidden="1">
      <c r="A106">
        <v>104</v>
      </c>
      <c r="B106">
        <v>3403578135</v>
      </c>
      <c r="C106">
        <v>56353112</v>
      </c>
      <c r="D106" s="87">
        <v>41863.800381944442</v>
      </c>
      <c r="E106" s="1">
        <v>41863.810902777775</v>
      </c>
      <c r="F106" t="s">
        <v>489</v>
      </c>
      <c r="H106" t="s">
        <v>363</v>
      </c>
      <c r="I106" s="3" t="s">
        <v>35</v>
      </c>
      <c r="N106" s="6" t="s">
        <v>40</v>
      </c>
      <c r="S106" s="3" t="s">
        <v>490</v>
      </c>
      <c r="T106" s="11" t="s">
        <v>949</v>
      </c>
      <c r="W106" s="6" t="s">
        <v>47</v>
      </c>
      <c r="AD106" s="6" t="s">
        <v>54</v>
      </c>
      <c r="AH106" s="6" t="s">
        <v>59</v>
      </c>
      <c r="AK106" s="3" t="s">
        <v>62</v>
      </c>
      <c r="BE106" s="6" t="s">
        <v>81</v>
      </c>
      <c r="BF106" s="6" t="s">
        <v>491</v>
      </c>
      <c r="BG106" s="10" t="s">
        <v>957</v>
      </c>
      <c r="BJ106" s="6" t="s">
        <v>85</v>
      </c>
      <c r="BM106" s="4" t="s">
        <v>492</v>
      </c>
      <c r="BP106" s="4" t="s">
        <v>90</v>
      </c>
      <c r="BS106" s="6" t="s">
        <v>93</v>
      </c>
      <c r="BX106" s="6" t="s">
        <v>98</v>
      </c>
      <c r="CC106" s="3" t="s">
        <v>63</v>
      </c>
      <c r="CI106" s="6" t="s">
        <v>177</v>
      </c>
      <c r="CK106" s="6" t="s">
        <v>177</v>
      </c>
      <c r="CN106" s="6" t="s">
        <v>184</v>
      </c>
      <c r="CQ106" s="6" t="s">
        <v>177</v>
      </c>
      <c r="CS106" s="6" t="s">
        <v>177</v>
      </c>
      <c r="CV106" s="6" t="s">
        <v>184</v>
      </c>
      <c r="CX106" s="6" t="s">
        <v>184</v>
      </c>
      <c r="DB106" s="6" t="s">
        <v>184</v>
      </c>
      <c r="DE106" s="6" t="s">
        <v>177</v>
      </c>
      <c r="DG106" s="6" t="s">
        <v>177</v>
      </c>
      <c r="DJ106" s="6" t="s">
        <v>184</v>
      </c>
      <c r="DK106" s="6" t="s">
        <v>177</v>
      </c>
      <c r="DN106" s="6" t="s">
        <v>184</v>
      </c>
      <c r="DO106" s="6" t="s">
        <v>177</v>
      </c>
      <c r="DX106" s="3" t="s">
        <v>62</v>
      </c>
      <c r="DZ106" s="6" t="s">
        <v>493</v>
      </c>
      <c r="EA106" s="42" t="s">
        <v>992</v>
      </c>
      <c r="EB106" s="42"/>
      <c r="EC106" s="42"/>
      <c r="ED106" s="9" t="s">
        <v>992</v>
      </c>
      <c r="EE106" s="3" t="s">
        <v>494</v>
      </c>
      <c r="EF106" s="42" t="s">
        <v>1081</v>
      </c>
      <c r="EG106" s="42"/>
      <c r="EH106" s="42"/>
      <c r="EJ106" s="73" t="s">
        <v>1142</v>
      </c>
      <c r="EK106" s="9" t="s">
        <v>1081</v>
      </c>
      <c r="EM106" s="4" t="s">
        <v>63</v>
      </c>
      <c r="FF106" s="6" t="s">
        <v>63</v>
      </c>
      <c r="FI106" s="42"/>
      <c r="FM106" s="6" t="s">
        <v>63</v>
      </c>
      <c r="FR106" s="6" t="s">
        <v>63</v>
      </c>
      <c r="FW106" s="6" t="s">
        <v>63</v>
      </c>
      <c r="GB106" s="4" t="s">
        <v>63</v>
      </c>
      <c r="GV106" s="6" t="s">
        <v>62</v>
      </c>
      <c r="HC106" s="6">
        <v>4</v>
      </c>
      <c r="HF106" s="6">
        <v>3</v>
      </c>
      <c r="HI106" s="6">
        <v>2</v>
      </c>
      <c r="HL106" s="6">
        <v>1</v>
      </c>
    </row>
    <row r="107" spans="1:223" hidden="1">
      <c r="A107">
        <v>105</v>
      </c>
      <c r="B107">
        <v>3403168313</v>
      </c>
      <c r="C107">
        <v>56353112</v>
      </c>
      <c r="D107" s="87">
        <v>41863.669328703705</v>
      </c>
      <c r="E107" s="1">
        <v>41863.674502314818</v>
      </c>
      <c r="F107" t="s">
        <v>495</v>
      </c>
      <c r="H107" t="s">
        <v>363</v>
      </c>
      <c r="I107" s="3" t="s">
        <v>35</v>
      </c>
      <c r="Q107" s="6" t="s">
        <v>43</v>
      </c>
      <c r="S107" s="3" t="s">
        <v>294</v>
      </c>
      <c r="T107" s="11" t="s">
        <v>949</v>
      </c>
      <c r="V107" s="6" t="s">
        <v>46</v>
      </c>
      <c r="AD107" s="6" t="s">
        <v>54</v>
      </c>
      <c r="AH107" s="6" t="s">
        <v>59</v>
      </c>
      <c r="AK107" s="3" t="s">
        <v>62</v>
      </c>
      <c r="AZ107" s="6" t="s">
        <v>76</v>
      </c>
      <c r="BJ107" s="6" t="s">
        <v>85</v>
      </c>
      <c r="BN107" s="3" t="s">
        <v>88</v>
      </c>
      <c r="BS107" s="6" t="s">
        <v>93</v>
      </c>
      <c r="BW107" s="3" t="s">
        <v>97</v>
      </c>
      <c r="CG107" s="6" t="s">
        <v>496</v>
      </c>
      <c r="CH107" s="9" t="s">
        <v>977</v>
      </c>
      <c r="CI107" s="6" t="s">
        <v>177</v>
      </c>
      <c r="CQ107" s="6" t="s">
        <v>177</v>
      </c>
      <c r="CS107" s="6" t="s">
        <v>177</v>
      </c>
      <c r="DC107" s="6" t="s">
        <v>177</v>
      </c>
      <c r="DE107" s="6" t="s">
        <v>177</v>
      </c>
      <c r="DG107" s="6" t="s">
        <v>177</v>
      </c>
      <c r="DI107" s="6" t="s">
        <v>177</v>
      </c>
      <c r="DK107" s="6" t="s">
        <v>177</v>
      </c>
      <c r="DX107" s="3" t="s">
        <v>62</v>
      </c>
      <c r="EA107" s="42"/>
      <c r="EB107" s="42"/>
      <c r="EC107" s="42"/>
      <c r="EE107" s="3" t="s">
        <v>497</v>
      </c>
      <c r="EF107" s="42" t="s">
        <v>996</v>
      </c>
      <c r="EG107" s="42"/>
      <c r="EH107" s="42"/>
      <c r="EK107" s="9" t="s">
        <v>996</v>
      </c>
      <c r="EM107" s="4" t="s">
        <v>63</v>
      </c>
      <c r="FE107" s="6" t="s">
        <v>62</v>
      </c>
      <c r="FI107" s="42"/>
      <c r="FM107" s="6" t="s">
        <v>63</v>
      </c>
      <c r="FR107" s="6" t="s">
        <v>63</v>
      </c>
      <c r="FW107" s="6" t="s">
        <v>63</v>
      </c>
      <c r="GB107" s="4" t="s">
        <v>63</v>
      </c>
      <c r="GU107" s="3" t="s">
        <v>157</v>
      </c>
      <c r="GX107" s="3" t="s">
        <v>498</v>
      </c>
      <c r="GY107" s="9" t="s">
        <v>1033</v>
      </c>
      <c r="HC107" s="6">
        <v>4</v>
      </c>
      <c r="HE107" s="6">
        <v>2</v>
      </c>
      <c r="HJ107" s="6">
        <v>3</v>
      </c>
      <c r="HL107" s="6">
        <v>1</v>
      </c>
    </row>
    <row r="108" spans="1:223" hidden="1">
      <c r="A108">
        <v>106</v>
      </c>
      <c r="B108">
        <v>3402956520</v>
      </c>
      <c r="C108">
        <v>56353112</v>
      </c>
      <c r="D108" s="87">
        <v>41863.603437500002</v>
      </c>
      <c r="E108" s="1">
        <v>41863.608726851853</v>
      </c>
      <c r="F108" t="s">
        <v>499</v>
      </c>
      <c r="H108" t="s">
        <v>363</v>
      </c>
      <c r="I108" s="3" t="s">
        <v>35</v>
      </c>
      <c r="N108" s="6" t="s">
        <v>40</v>
      </c>
      <c r="S108" s="3" t="s">
        <v>252</v>
      </c>
      <c r="T108" s="11" t="s">
        <v>949</v>
      </c>
      <c r="X108" s="6" t="s">
        <v>48</v>
      </c>
      <c r="AD108" s="6" t="s">
        <v>54</v>
      </c>
      <c r="AH108" s="6" t="s">
        <v>59</v>
      </c>
      <c r="AK108" s="3" t="s">
        <v>62</v>
      </c>
      <c r="AZ108" s="6" t="s">
        <v>76</v>
      </c>
      <c r="BJ108" s="6" t="s">
        <v>85</v>
      </c>
      <c r="BO108" s="6" t="s">
        <v>89</v>
      </c>
      <c r="BT108" s="6" t="s">
        <v>94</v>
      </c>
      <c r="BY108" s="6" t="s">
        <v>99</v>
      </c>
      <c r="CD108" s="6" t="s">
        <v>102</v>
      </c>
      <c r="CI108" s="6" t="s">
        <v>177</v>
      </c>
      <c r="CK108" s="6" t="s">
        <v>177</v>
      </c>
      <c r="CN108" s="6" t="s">
        <v>184</v>
      </c>
      <c r="CO108" s="6" t="s">
        <v>177</v>
      </c>
      <c r="CQ108" s="6" t="s">
        <v>177</v>
      </c>
      <c r="CS108" s="6" t="s">
        <v>177</v>
      </c>
      <c r="CV108" s="6" t="s">
        <v>184</v>
      </c>
      <c r="CX108" s="6" t="s">
        <v>184</v>
      </c>
      <c r="CY108" s="6" t="s">
        <v>177</v>
      </c>
      <c r="DB108" s="6" t="s">
        <v>184</v>
      </c>
      <c r="DC108" s="6" t="s">
        <v>177</v>
      </c>
      <c r="DE108" s="6" t="s">
        <v>177</v>
      </c>
      <c r="DG108" s="6" t="s">
        <v>177</v>
      </c>
      <c r="DI108" s="6" t="s">
        <v>177</v>
      </c>
      <c r="DK108" s="6" t="s">
        <v>177</v>
      </c>
      <c r="DN108" s="6" t="s">
        <v>184</v>
      </c>
      <c r="DO108" s="6" t="s">
        <v>177</v>
      </c>
      <c r="DX108" s="3" t="s">
        <v>62</v>
      </c>
      <c r="DZ108" s="6" t="s">
        <v>500</v>
      </c>
      <c r="EA108" s="42" t="s">
        <v>982</v>
      </c>
      <c r="EB108" s="42" t="s">
        <v>981</v>
      </c>
      <c r="EC108" s="42"/>
      <c r="ED108" s="9" t="s">
        <v>1057</v>
      </c>
      <c r="EE108" s="3" t="s">
        <v>501</v>
      </c>
      <c r="EF108" s="42" t="s">
        <v>1081</v>
      </c>
      <c r="EG108" s="42"/>
      <c r="EH108" s="42"/>
      <c r="EJ108" s="73" t="s">
        <v>1142</v>
      </c>
      <c r="EK108" s="9" t="s">
        <v>1081</v>
      </c>
      <c r="EM108" s="4" t="s">
        <v>63</v>
      </c>
      <c r="FE108" s="6" t="s">
        <v>62</v>
      </c>
      <c r="FI108" s="42"/>
      <c r="FM108" s="6" t="s">
        <v>63</v>
      </c>
      <c r="FR108" s="6" t="s">
        <v>63</v>
      </c>
      <c r="FV108" s="6" t="s">
        <v>62</v>
      </c>
      <c r="GA108" s="6" t="s">
        <v>62</v>
      </c>
      <c r="GG108" s="6">
        <v>3</v>
      </c>
      <c r="GL108" s="6">
        <v>4</v>
      </c>
      <c r="GN108" s="6">
        <v>2</v>
      </c>
      <c r="GQ108" s="6">
        <v>1</v>
      </c>
      <c r="GV108" s="6" t="s">
        <v>62</v>
      </c>
      <c r="HB108" s="6">
        <v>3</v>
      </c>
      <c r="HG108" s="6">
        <v>4</v>
      </c>
      <c r="HI108" s="6">
        <v>2</v>
      </c>
      <c r="HL108" s="6">
        <v>1</v>
      </c>
    </row>
    <row r="109" spans="1:223" hidden="1">
      <c r="A109">
        <v>107</v>
      </c>
      <c r="B109">
        <v>3402912264</v>
      </c>
      <c r="C109">
        <v>56353112</v>
      </c>
      <c r="D109" s="87">
        <v>41863.589432870373</v>
      </c>
      <c r="E109" s="1">
        <v>41863.594629629632</v>
      </c>
      <c r="F109" t="s">
        <v>502</v>
      </c>
      <c r="H109" t="s">
        <v>363</v>
      </c>
      <c r="I109" s="3" t="s">
        <v>35</v>
      </c>
      <c r="N109" s="6" t="s">
        <v>40</v>
      </c>
      <c r="S109" s="3" t="s">
        <v>310</v>
      </c>
      <c r="T109" s="11" t="s">
        <v>949</v>
      </c>
      <c r="U109" s="3" t="s">
        <v>45</v>
      </c>
      <c r="AA109" s="3" t="s">
        <v>51</v>
      </c>
      <c r="BI109" s="6" t="s">
        <v>84</v>
      </c>
      <c r="BN109" s="3" t="s">
        <v>88</v>
      </c>
      <c r="BT109" s="6" t="s">
        <v>94</v>
      </c>
      <c r="BW109" s="3" t="s">
        <v>97</v>
      </c>
      <c r="CG109" s="6" t="s">
        <v>503</v>
      </c>
      <c r="CH109" s="9" t="s">
        <v>977</v>
      </c>
      <c r="CI109" s="6" t="s">
        <v>177</v>
      </c>
      <c r="CK109" s="6" t="s">
        <v>177</v>
      </c>
      <c r="CN109" s="6" t="s">
        <v>184</v>
      </c>
      <c r="CO109" s="6" t="s">
        <v>177</v>
      </c>
      <c r="CQ109" s="6" t="s">
        <v>177</v>
      </c>
      <c r="CS109" s="6" t="s">
        <v>177</v>
      </c>
      <c r="CV109" s="6" t="s">
        <v>184</v>
      </c>
      <c r="CX109" s="6" t="s">
        <v>184</v>
      </c>
      <c r="CZ109" s="6" t="s">
        <v>184</v>
      </c>
      <c r="DB109" s="6" t="s">
        <v>184</v>
      </c>
      <c r="DD109" s="6" t="s">
        <v>184</v>
      </c>
      <c r="DE109" s="6" t="s">
        <v>177</v>
      </c>
      <c r="DG109" s="6" t="s">
        <v>177</v>
      </c>
      <c r="DI109" s="6" t="s">
        <v>177</v>
      </c>
      <c r="DL109" s="6" t="s">
        <v>184</v>
      </c>
      <c r="DN109" s="6" t="s">
        <v>184</v>
      </c>
      <c r="DO109" s="6" t="s">
        <v>177</v>
      </c>
      <c r="DX109" s="3" t="s">
        <v>62</v>
      </c>
      <c r="DZ109" s="6" t="s">
        <v>504</v>
      </c>
      <c r="EA109" s="42" t="s">
        <v>982</v>
      </c>
      <c r="EB109" s="42" t="s">
        <v>992</v>
      </c>
      <c r="EC109" s="42"/>
      <c r="ED109" s="9" t="s">
        <v>1056</v>
      </c>
      <c r="EE109" s="3" t="s">
        <v>505</v>
      </c>
      <c r="EF109" s="42" t="s">
        <v>1081</v>
      </c>
      <c r="EG109" s="42"/>
      <c r="EH109" s="42"/>
      <c r="EJ109" s="73" t="s">
        <v>1147</v>
      </c>
      <c r="EK109" s="9" t="s">
        <v>1081</v>
      </c>
      <c r="EL109" s="3" t="s">
        <v>62</v>
      </c>
      <c r="EN109" t="s">
        <v>142</v>
      </c>
      <c r="FD109" s="3" t="s">
        <v>155</v>
      </c>
      <c r="FG109" s="6" t="s">
        <v>506</v>
      </c>
      <c r="FH109" s="41" t="s">
        <v>1009</v>
      </c>
      <c r="FI109" s="53"/>
      <c r="FJ109" s="10" t="s">
        <v>1009</v>
      </c>
      <c r="FL109" s="6" t="s">
        <v>62</v>
      </c>
      <c r="FQ109" s="6" t="s">
        <v>62</v>
      </c>
      <c r="FV109" s="6" t="s">
        <v>62</v>
      </c>
      <c r="GA109" s="6" t="s">
        <v>62</v>
      </c>
      <c r="GE109" s="3">
        <v>1</v>
      </c>
      <c r="GL109" s="6">
        <v>4</v>
      </c>
      <c r="GN109" s="6">
        <v>2</v>
      </c>
      <c r="GS109" s="6">
        <v>3</v>
      </c>
      <c r="GV109" s="6" t="s">
        <v>62</v>
      </c>
      <c r="HC109" s="6">
        <v>4</v>
      </c>
      <c r="HD109" s="6">
        <v>1</v>
      </c>
      <c r="HJ109" s="6">
        <v>3</v>
      </c>
      <c r="HM109" s="6">
        <v>2</v>
      </c>
    </row>
    <row r="110" spans="1:223" hidden="1">
      <c r="A110">
        <v>108</v>
      </c>
      <c r="B110">
        <v>3402849256</v>
      </c>
      <c r="C110">
        <v>56353112</v>
      </c>
      <c r="D110" s="87">
        <v>41863.567847222221</v>
      </c>
      <c r="E110" s="1">
        <v>41863.570752314816</v>
      </c>
      <c r="F110" t="s">
        <v>507</v>
      </c>
      <c r="H110" t="s">
        <v>363</v>
      </c>
      <c r="I110" s="3" t="s">
        <v>35</v>
      </c>
      <c r="O110" s="6" t="s">
        <v>41</v>
      </c>
      <c r="S110" s="3" t="s">
        <v>252</v>
      </c>
      <c r="T110" s="11" t="s">
        <v>949</v>
      </c>
      <c r="V110" s="6" t="s">
        <v>46</v>
      </c>
      <c r="AD110" s="6" t="s">
        <v>54</v>
      </c>
      <c r="AH110" s="6" t="s">
        <v>59</v>
      </c>
      <c r="AK110" s="3" t="s">
        <v>62</v>
      </c>
      <c r="AZ110" s="6" t="s">
        <v>76</v>
      </c>
      <c r="BK110" s="6" t="s">
        <v>86</v>
      </c>
      <c r="BO110" s="6" t="s">
        <v>89</v>
      </c>
      <c r="BT110" s="6" t="s">
        <v>94</v>
      </c>
      <c r="BX110" s="6" t="s">
        <v>98</v>
      </c>
      <c r="CG110" s="6" t="s">
        <v>508</v>
      </c>
      <c r="CH110" s="9" t="s">
        <v>977</v>
      </c>
      <c r="CK110" s="6" t="s">
        <v>177</v>
      </c>
      <c r="CM110" s="6" t="s">
        <v>177</v>
      </c>
      <c r="CO110" s="6" t="s">
        <v>177</v>
      </c>
      <c r="CQ110" s="6" t="s">
        <v>177</v>
      </c>
      <c r="CS110" s="6" t="s">
        <v>177</v>
      </c>
      <c r="CU110" s="6" t="s">
        <v>177</v>
      </c>
      <c r="CX110" s="6" t="s">
        <v>184</v>
      </c>
      <c r="CY110" s="6" t="s">
        <v>177</v>
      </c>
      <c r="DC110" s="6" t="s">
        <v>177</v>
      </c>
      <c r="DE110" s="6" t="s">
        <v>177</v>
      </c>
      <c r="DG110" s="6" t="s">
        <v>177</v>
      </c>
      <c r="DI110" s="6" t="s">
        <v>177</v>
      </c>
      <c r="DK110" s="6" t="s">
        <v>177</v>
      </c>
      <c r="DM110" s="6" t="s">
        <v>177</v>
      </c>
      <c r="DO110" s="6" t="s">
        <v>177</v>
      </c>
      <c r="DX110" s="3" t="s">
        <v>62</v>
      </c>
      <c r="EA110" s="42"/>
      <c r="EB110" s="42"/>
      <c r="EC110" s="42"/>
      <c r="EF110" s="42"/>
      <c r="EG110" s="42"/>
      <c r="EH110" s="42"/>
      <c r="EK110" s="9" t="s">
        <v>990</v>
      </c>
      <c r="EL110" s="3" t="s">
        <v>62</v>
      </c>
      <c r="FE110" s="6" t="s">
        <v>62</v>
      </c>
      <c r="FI110" s="42"/>
      <c r="FM110" s="6" t="s">
        <v>63</v>
      </c>
      <c r="FQ110" s="6" t="s">
        <v>62</v>
      </c>
      <c r="FV110" s="6" t="s">
        <v>62</v>
      </c>
      <c r="GA110" s="6" t="s">
        <v>62</v>
      </c>
      <c r="GG110" s="6">
        <v>3</v>
      </c>
      <c r="GL110" s="6">
        <v>4</v>
      </c>
      <c r="GN110" s="6">
        <v>2</v>
      </c>
      <c r="GQ110" s="6">
        <v>1</v>
      </c>
      <c r="GV110" s="6" t="s">
        <v>62</v>
      </c>
      <c r="HC110" s="6">
        <v>4</v>
      </c>
      <c r="HF110" s="6">
        <v>3</v>
      </c>
      <c r="HI110" s="6">
        <v>2</v>
      </c>
      <c r="HL110" s="6">
        <v>1</v>
      </c>
    </row>
    <row r="111" spans="1:223" hidden="1">
      <c r="A111">
        <v>109</v>
      </c>
      <c r="B111">
        <v>3402823419</v>
      </c>
      <c r="C111">
        <v>56353112</v>
      </c>
      <c r="D111" s="87">
        <v>41863.558807870373</v>
      </c>
      <c r="E111" s="1">
        <v>41863.56931712963</v>
      </c>
      <c r="F111" t="s">
        <v>509</v>
      </c>
      <c r="H111" t="s">
        <v>363</v>
      </c>
      <c r="I111" s="3" t="s">
        <v>35</v>
      </c>
      <c r="O111" s="6" t="s">
        <v>41</v>
      </c>
      <c r="S111" s="3" t="s">
        <v>510</v>
      </c>
      <c r="T111" s="11" t="s">
        <v>950</v>
      </c>
      <c r="U111" s="3" t="s">
        <v>45</v>
      </c>
      <c r="AD111" s="6" t="s">
        <v>54</v>
      </c>
      <c r="AI111" s="6" t="s">
        <v>60</v>
      </c>
      <c r="BD111" s="6" t="s">
        <v>80</v>
      </c>
      <c r="BF111" s="6" t="s">
        <v>511</v>
      </c>
      <c r="BG111" s="10" t="s">
        <v>956</v>
      </c>
      <c r="BK111" s="6" t="s">
        <v>86</v>
      </c>
      <c r="BO111" s="6" t="s">
        <v>89</v>
      </c>
      <c r="BV111" s="4" t="s">
        <v>96</v>
      </c>
      <c r="BX111" s="6" t="s">
        <v>98</v>
      </c>
      <c r="CE111" s="6" t="s">
        <v>103</v>
      </c>
      <c r="CI111" s="6" t="s">
        <v>177</v>
      </c>
      <c r="CK111" s="6" t="s">
        <v>177</v>
      </c>
      <c r="CN111" s="6" t="s">
        <v>184</v>
      </c>
      <c r="CO111" s="6" t="s">
        <v>177</v>
      </c>
      <c r="CQ111" s="6" t="s">
        <v>177</v>
      </c>
      <c r="CS111" s="6" t="s">
        <v>177</v>
      </c>
      <c r="CV111" s="6" t="s">
        <v>184</v>
      </c>
      <c r="CW111" s="6" t="s">
        <v>177</v>
      </c>
      <c r="CY111" s="6" t="s">
        <v>177</v>
      </c>
      <c r="DA111" s="6" t="s">
        <v>177</v>
      </c>
      <c r="DD111" s="6" t="s">
        <v>184</v>
      </c>
      <c r="DE111" s="6" t="s">
        <v>177</v>
      </c>
      <c r="DG111" s="6" t="s">
        <v>177</v>
      </c>
      <c r="DI111" s="6" t="s">
        <v>177</v>
      </c>
      <c r="DL111" s="6" t="s">
        <v>184</v>
      </c>
      <c r="DM111" s="6" t="s">
        <v>177</v>
      </c>
      <c r="DO111" s="6" t="s">
        <v>177</v>
      </c>
      <c r="DQ111" s="6" t="s">
        <v>512</v>
      </c>
      <c r="DR111" s="56" t="s">
        <v>987</v>
      </c>
      <c r="DS111" s="56" t="s">
        <v>984</v>
      </c>
      <c r="DX111" s="3" t="s">
        <v>62</v>
      </c>
      <c r="DZ111" s="6" t="s">
        <v>513</v>
      </c>
      <c r="EA111" s="42" t="s">
        <v>982</v>
      </c>
      <c r="EB111" s="42"/>
      <c r="EC111" s="42"/>
      <c r="ED111" s="9" t="s">
        <v>982</v>
      </c>
      <c r="EE111" s="3" t="s">
        <v>514</v>
      </c>
      <c r="EF111" s="42" t="s">
        <v>1110</v>
      </c>
      <c r="EG111" s="42"/>
      <c r="EH111" s="42"/>
      <c r="EK111" s="9" t="s">
        <v>1087</v>
      </c>
      <c r="EL111" s="3" t="s">
        <v>62</v>
      </c>
      <c r="EN111" t="s">
        <v>142</v>
      </c>
      <c r="EZ111" t="s">
        <v>962</v>
      </c>
      <c r="FA111" s="53" t="s">
        <v>1000</v>
      </c>
      <c r="FB111" t="s">
        <v>1120</v>
      </c>
      <c r="FC111" s="10" t="s">
        <v>1004</v>
      </c>
      <c r="FE111" s="6" t="s">
        <v>62</v>
      </c>
      <c r="FI111" s="42"/>
      <c r="FM111" s="6" t="s">
        <v>63</v>
      </c>
      <c r="FR111" s="6" t="s">
        <v>63</v>
      </c>
      <c r="FW111" s="6" t="s">
        <v>63</v>
      </c>
      <c r="FX111" s="6" t="s">
        <v>515</v>
      </c>
      <c r="FY111" s="10" t="s">
        <v>1006</v>
      </c>
      <c r="GA111" s="6" t="s">
        <v>62</v>
      </c>
      <c r="GG111" s="6">
        <v>3</v>
      </c>
      <c r="GL111" s="6">
        <v>4</v>
      </c>
      <c r="GN111" s="6">
        <v>2</v>
      </c>
      <c r="GQ111" s="6">
        <v>1</v>
      </c>
      <c r="GV111" s="6" t="s">
        <v>62</v>
      </c>
      <c r="HA111" s="6">
        <v>2</v>
      </c>
      <c r="HD111" s="6">
        <v>1</v>
      </c>
      <c r="HJ111" s="6">
        <v>3</v>
      </c>
      <c r="HO111" s="4">
        <v>4</v>
      </c>
    </row>
    <row r="112" spans="1:223" hidden="1">
      <c r="A112">
        <v>110</v>
      </c>
      <c r="B112">
        <v>3402808033</v>
      </c>
      <c r="C112">
        <v>56353112</v>
      </c>
      <c r="D112" s="87">
        <v>41863.552847222221</v>
      </c>
      <c r="E112" s="1">
        <v>41863.558437500003</v>
      </c>
      <c r="F112" t="s">
        <v>516</v>
      </c>
      <c r="H112" t="s">
        <v>363</v>
      </c>
      <c r="I112" s="3" t="s">
        <v>35</v>
      </c>
      <c r="N112" s="6" t="s">
        <v>40</v>
      </c>
      <c r="S112" s="3" t="s">
        <v>252</v>
      </c>
      <c r="T112" s="11" t="s">
        <v>949</v>
      </c>
      <c r="V112" s="6" t="s">
        <v>46</v>
      </c>
      <c r="AD112" s="6" t="s">
        <v>54</v>
      </c>
      <c r="AH112" s="6" t="s">
        <v>59</v>
      </c>
      <c r="AK112" s="3" t="s">
        <v>62</v>
      </c>
      <c r="AZ112" s="6" t="s">
        <v>76</v>
      </c>
      <c r="BI112" s="6" t="s">
        <v>84</v>
      </c>
      <c r="BO112" s="6" t="s">
        <v>89</v>
      </c>
      <c r="BU112" s="6" t="s">
        <v>95</v>
      </c>
      <c r="BX112" s="6" t="s">
        <v>98</v>
      </c>
      <c r="CC112" s="3" t="s">
        <v>63</v>
      </c>
      <c r="CI112" s="6" t="s">
        <v>177</v>
      </c>
      <c r="CK112" s="6" t="s">
        <v>177</v>
      </c>
      <c r="CO112" s="6" t="s">
        <v>177</v>
      </c>
      <c r="CQ112" s="6" t="s">
        <v>177</v>
      </c>
      <c r="CS112" s="6" t="s">
        <v>177</v>
      </c>
      <c r="DE112" s="6" t="s">
        <v>177</v>
      </c>
      <c r="DG112" s="6" t="s">
        <v>177</v>
      </c>
      <c r="DI112" s="6" t="s">
        <v>177</v>
      </c>
      <c r="DK112" s="6" t="s">
        <v>177</v>
      </c>
      <c r="DX112" s="3" t="s">
        <v>62</v>
      </c>
      <c r="DZ112" s="6" t="s">
        <v>517</v>
      </c>
      <c r="EA112" s="42" t="s">
        <v>1071</v>
      </c>
      <c r="EB112" s="42"/>
      <c r="EC112" s="42"/>
      <c r="ED112" s="9" t="s">
        <v>1071</v>
      </c>
      <c r="EF112" s="42"/>
      <c r="EG112" s="42"/>
      <c r="EH112" s="42"/>
      <c r="EK112" s="9" t="s">
        <v>990</v>
      </c>
      <c r="EM112" s="4" t="s">
        <v>63</v>
      </c>
      <c r="FF112" s="6" t="s">
        <v>63</v>
      </c>
      <c r="FI112" s="42"/>
      <c r="FM112" s="6" t="s">
        <v>63</v>
      </c>
      <c r="FR112" s="6" t="s">
        <v>63</v>
      </c>
      <c r="FW112" s="6" t="s">
        <v>63</v>
      </c>
      <c r="GA112" s="6" t="s">
        <v>62</v>
      </c>
    </row>
    <row r="113" spans="1:223" hidden="1">
      <c r="A113">
        <v>111</v>
      </c>
      <c r="B113">
        <v>3402792567</v>
      </c>
      <c r="C113">
        <v>56353112</v>
      </c>
      <c r="D113" s="87">
        <v>41863.547384259262</v>
      </c>
      <c r="E113" s="1">
        <v>41863.555104166669</v>
      </c>
      <c r="F113" t="s">
        <v>518</v>
      </c>
      <c r="H113" t="s">
        <v>363</v>
      </c>
      <c r="I113" s="3" t="s">
        <v>35</v>
      </c>
      <c r="O113" s="6" t="s">
        <v>41</v>
      </c>
      <c r="S113" s="3" t="s">
        <v>186</v>
      </c>
      <c r="T113" s="11" t="s">
        <v>949</v>
      </c>
      <c r="V113" s="6" t="s">
        <v>46</v>
      </c>
      <c r="AD113" s="6" t="s">
        <v>54</v>
      </c>
      <c r="AI113" s="6" t="s">
        <v>60</v>
      </c>
      <c r="BD113" s="6" t="s">
        <v>80</v>
      </c>
      <c r="BF113" s="6" t="s">
        <v>179</v>
      </c>
      <c r="BG113" s="11" t="s">
        <v>179</v>
      </c>
      <c r="BI113" s="6" t="s">
        <v>84</v>
      </c>
      <c r="BO113" s="6" t="s">
        <v>89</v>
      </c>
      <c r="BU113" s="6" t="s">
        <v>95</v>
      </c>
      <c r="BW113" s="3" t="s">
        <v>97</v>
      </c>
      <c r="CC113" s="3" t="s">
        <v>63</v>
      </c>
      <c r="CI113" s="6" t="s">
        <v>177</v>
      </c>
      <c r="CK113" s="6" t="s">
        <v>177</v>
      </c>
      <c r="CO113" s="6" t="s">
        <v>177</v>
      </c>
      <c r="CQ113" s="6" t="s">
        <v>177</v>
      </c>
      <c r="CS113" s="6" t="s">
        <v>177</v>
      </c>
      <c r="CX113" s="6" t="s">
        <v>184</v>
      </c>
      <c r="DE113" s="6" t="s">
        <v>177</v>
      </c>
      <c r="DG113" s="6" t="s">
        <v>177</v>
      </c>
      <c r="DI113" s="6" t="s">
        <v>177</v>
      </c>
      <c r="DN113" s="6" t="s">
        <v>184</v>
      </c>
      <c r="DO113" s="6" t="s">
        <v>177</v>
      </c>
      <c r="DX113" s="3" t="s">
        <v>62</v>
      </c>
      <c r="EA113" s="42"/>
      <c r="EB113" s="42"/>
      <c r="EC113" s="42"/>
      <c r="EE113" s="7" t="s">
        <v>519</v>
      </c>
      <c r="EF113" s="42" t="s">
        <v>1081</v>
      </c>
      <c r="EG113" s="42"/>
      <c r="EH113" s="42"/>
      <c r="EJ113" s="73" t="s">
        <v>1150</v>
      </c>
      <c r="EK113" s="9" t="s">
        <v>1081</v>
      </c>
      <c r="EL113" s="3" t="s">
        <v>62</v>
      </c>
      <c r="EW113" t="s">
        <v>151</v>
      </c>
      <c r="EZ113" t="s">
        <v>963</v>
      </c>
      <c r="FA113" s="53" t="s">
        <v>1000</v>
      </c>
      <c r="FC113" s="10" t="s">
        <v>1000</v>
      </c>
      <c r="FE113" s="6" t="s">
        <v>62</v>
      </c>
      <c r="FI113" s="42"/>
      <c r="FM113" s="6" t="s">
        <v>63</v>
      </c>
      <c r="FR113" s="6" t="s">
        <v>63</v>
      </c>
      <c r="FW113" s="6" t="s">
        <v>63</v>
      </c>
      <c r="GA113" s="6" t="s">
        <v>62</v>
      </c>
      <c r="GG113" s="6">
        <v>3</v>
      </c>
      <c r="GL113" s="6">
        <v>4</v>
      </c>
      <c r="GN113" s="6">
        <v>2</v>
      </c>
      <c r="GQ113" s="6">
        <v>1</v>
      </c>
      <c r="GV113" s="6" t="s">
        <v>62</v>
      </c>
      <c r="HB113" s="6">
        <v>3</v>
      </c>
      <c r="HG113" s="6">
        <v>4</v>
      </c>
      <c r="HH113" s="6">
        <v>1</v>
      </c>
      <c r="HM113" s="6">
        <v>2</v>
      </c>
    </row>
    <row r="114" spans="1:223" hidden="1">
      <c r="A114">
        <v>112</v>
      </c>
      <c r="B114">
        <v>3401295150</v>
      </c>
      <c r="C114">
        <v>56353112</v>
      </c>
      <c r="D114" s="87">
        <v>41862.714629629627</v>
      </c>
      <c r="E114" s="1">
        <v>41862.72111111111</v>
      </c>
      <c r="F114" t="s">
        <v>174</v>
      </c>
      <c r="H114" t="s">
        <v>363</v>
      </c>
      <c r="J114" s="6" t="s">
        <v>36</v>
      </c>
      <c r="P114" s="6" t="s">
        <v>42</v>
      </c>
      <c r="S114" s="3" t="s">
        <v>182</v>
      </c>
      <c r="T114" s="11" t="s">
        <v>949</v>
      </c>
      <c r="V114" s="6" t="s">
        <v>46</v>
      </c>
      <c r="AA114" s="3" t="s">
        <v>51</v>
      </c>
      <c r="BK114" s="6" t="s">
        <v>86</v>
      </c>
      <c r="BM114" s="4" t="s">
        <v>520</v>
      </c>
      <c r="BO114" s="6" t="s">
        <v>89</v>
      </c>
      <c r="BQ114" s="6" t="s">
        <v>91</v>
      </c>
      <c r="BY114" s="6" t="s">
        <v>99</v>
      </c>
      <c r="CG114" s="6" t="s">
        <v>521</v>
      </c>
      <c r="CH114" s="9" t="s">
        <v>977</v>
      </c>
      <c r="CJ114" s="6" t="s">
        <v>184</v>
      </c>
      <c r="CL114" s="6" t="s">
        <v>184</v>
      </c>
      <c r="CP114" s="6" t="s">
        <v>184</v>
      </c>
      <c r="CS114" s="6" t="s">
        <v>177</v>
      </c>
      <c r="CV114" s="6" t="s">
        <v>184</v>
      </c>
      <c r="CX114" s="6" t="s">
        <v>184</v>
      </c>
      <c r="DB114" s="6" t="s">
        <v>184</v>
      </c>
      <c r="DD114" s="6" t="s">
        <v>184</v>
      </c>
      <c r="DE114" s="6" t="s">
        <v>177</v>
      </c>
      <c r="DG114" s="6" t="s">
        <v>177</v>
      </c>
      <c r="DI114" s="6" t="s">
        <v>177</v>
      </c>
      <c r="DL114" s="6" t="s">
        <v>184</v>
      </c>
      <c r="DN114" s="6" t="s">
        <v>184</v>
      </c>
      <c r="DY114" s="6" t="s">
        <v>63</v>
      </c>
      <c r="DZ114" s="6" t="s">
        <v>522</v>
      </c>
      <c r="EA114" s="42" t="s">
        <v>993</v>
      </c>
      <c r="EB114" s="42"/>
      <c r="EC114" s="42"/>
      <c r="ED114" s="9" t="s">
        <v>993</v>
      </c>
      <c r="EE114" s="3" t="s">
        <v>523</v>
      </c>
      <c r="EF114" s="42" t="s">
        <v>996</v>
      </c>
      <c r="EG114" s="42"/>
      <c r="EH114" s="42"/>
      <c r="EK114" s="9" t="s">
        <v>996</v>
      </c>
      <c r="EL114" s="3" t="s">
        <v>62</v>
      </c>
      <c r="EN114" t="s">
        <v>142</v>
      </c>
      <c r="EZ114" t="s">
        <v>524</v>
      </c>
      <c r="FA114" s="53" t="s">
        <v>1000</v>
      </c>
      <c r="FC114" s="10" t="s">
        <v>1000</v>
      </c>
      <c r="FE114" s="6" t="s">
        <v>62</v>
      </c>
      <c r="FG114" s="6" t="s">
        <v>525</v>
      </c>
      <c r="FH114" s="41" t="s">
        <v>1126</v>
      </c>
      <c r="FI114" s="53"/>
      <c r="FJ114" s="10" t="s">
        <v>1126</v>
      </c>
      <c r="FL114" s="6" t="s">
        <v>62</v>
      </c>
      <c r="FN114" s="6" t="s">
        <v>525</v>
      </c>
      <c r="FO114" s="44" t="s">
        <v>1126</v>
      </c>
      <c r="FR114" s="6" t="s">
        <v>63</v>
      </c>
      <c r="FS114" s="6" t="s">
        <v>526</v>
      </c>
      <c r="FT114" s="10" t="s">
        <v>1012</v>
      </c>
      <c r="FV114" s="6" t="s">
        <v>62</v>
      </c>
      <c r="FX114" s="26" t="s">
        <v>527</v>
      </c>
      <c r="FY114" s="68" t="s">
        <v>1021</v>
      </c>
      <c r="GA114" s="6" t="s">
        <v>62</v>
      </c>
      <c r="GF114" s="6">
        <v>2</v>
      </c>
      <c r="GK114" s="6">
        <v>3</v>
      </c>
      <c r="GP114" s="6">
        <v>4</v>
      </c>
      <c r="GQ114" s="6">
        <v>1</v>
      </c>
      <c r="GV114" s="6" t="s">
        <v>62</v>
      </c>
      <c r="HB114" s="6">
        <v>3</v>
      </c>
      <c r="HE114" s="6">
        <v>2</v>
      </c>
      <c r="HK114" s="6">
        <v>4</v>
      </c>
      <c r="HL114" s="6">
        <v>1</v>
      </c>
    </row>
    <row r="115" spans="1:223" hidden="1">
      <c r="A115">
        <v>113</v>
      </c>
      <c r="B115">
        <v>3399850224</v>
      </c>
      <c r="C115">
        <v>56353112</v>
      </c>
      <c r="D115" s="87">
        <v>41861.662303240744</v>
      </c>
      <c r="E115" s="1">
        <v>41861.669953703706</v>
      </c>
      <c r="F115" t="s">
        <v>528</v>
      </c>
      <c r="H115" t="s">
        <v>363</v>
      </c>
      <c r="J115" s="6" t="s">
        <v>36</v>
      </c>
      <c r="O115" s="6" t="s">
        <v>41</v>
      </c>
      <c r="S115" s="3" t="s">
        <v>182</v>
      </c>
      <c r="T115" s="11" t="s">
        <v>949</v>
      </c>
      <c r="V115" s="6" t="s">
        <v>46</v>
      </c>
      <c r="AD115" s="6" t="s">
        <v>54</v>
      </c>
      <c r="AI115" s="6" t="s">
        <v>60</v>
      </c>
      <c r="BD115" s="6" t="s">
        <v>80</v>
      </c>
      <c r="BF115" s="6" t="s">
        <v>179</v>
      </c>
      <c r="BG115" s="11" t="s">
        <v>179</v>
      </c>
      <c r="BI115" s="6" t="s">
        <v>84</v>
      </c>
      <c r="BN115" s="3" t="s">
        <v>88</v>
      </c>
      <c r="BT115" s="6" t="s">
        <v>94</v>
      </c>
      <c r="BW115" s="3" t="s">
        <v>97</v>
      </c>
      <c r="CD115" s="6" t="s">
        <v>102</v>
      </c>
      <c r="CJ115" s="6" t="s">
        <v>184</v>
      </c>
      <c r="CK115" s="6" t="s">
        <v>177</v>
      </c>
      <c r="CM115" s="6" t="s">
        <v>177</v>
      </c>
      <c r="CO115" s="6" t="s">
        <v>177</v>
      </c>
      <c r="CQ115" s="6" t="s">
        <v>177</v>
      </c>
      <c r="CS115" s="6" t="s">
        <v>177</v>
      </c>
      <c r="CX115" s="6" t="s">
        <v>184</v>
      </c>
      <c r="CY115" s="6" t="s">
        <v>177</v>
      </c>
      <c r="DB115" s="6" t="s">
        <v>184</v>
      </c>
      <c r="DC115" s="6" t="s">
        <v>177</v>
      </c>
      <c r="DE115" s="6" t="s">
        <v>177</v>
      </c>
      <c r="DG115" s="6" t="s">
        <v>177</v>
      </c>
      <c r="DI115" s="6" t="s">
        <v>177</v>
      </c>
      <c r="DL115" s="6" t="s">
        <v>184</v>
      </c>
      <c r="DM115" s="6" t="s">
        <v>177</v>
      </c>
      <c r="DP115" s="6" t="s">
        <v>184</v>
      </c>
      <c r="DQ115" s="6" t="s">
        <v>529</v>
      </c>
      <c r="DR115" s="56" t="s">
        <v>986</v>
      </c>
      <c r="DS115" s="56" t="s">
        <v>985</v>
      </c>
      <c r="DX115" s="3" t="s">
        <v>62</v>
      </c>
      <c r="DZ115" s="6" t="s">
        <v>530</v>
      </c>
      <c r="EA115" s="42" t="s">
        <v>1071</v>
      </c>
      <c r="EB115" s="42" t="s">
        <v>981</v>
      </c>
      <c r="EC115" s="42"/>
      <c r="ED115" s="9" t="s">
        <v>1072</v>
      </c>
      <c r="EE115" s="3" t="s">
        <v>531</v>
      </c>
      <c r="EF115" s="42" t="s">
        <v>1110</v>
      </c>
      <c r="EG115" s="42"/>
      <c r="EH115" s="42"/>
      <c r="EK115" s="9" t="s">
        <v>1087</v>
      </c>
      <c r="EL115" s="3" t="s">
        <v>62</v>
      </c>
      <c r="EN115" t="s">
        <v>142</v>
      </c>
      <c r="ER115" t="s">
        <v>146</v>
      </c>
      <c r="ES115" t="s">
        <v>147</v>
      </c>
      <c r="EW115" t="s">
        <v>151</v>
      </c>
      <c r="FF115" s="6" t="s">
        <v>63</v>
      </c>
      <c r="FG115" s="6" t="s">
        <v>532</v>
      </c>
      <c r="FH115" s="41" t="s">
        <v>1006</v>
      </c>
      <c r="FI115" s="53" t="s">
        <v>1012</v>
      </c>
      <c r="FJ115" s="10" t="s">
        <v>1011</v>
      </c>
      <c r="FM115" s="6" t="s">
        <v>63</v>
      </c>
      <c r="FQ115" s="6" t="s">
        <v>62</v>
      </c>
      <c r="FV115" s="6" t="s">
        <v>62</v>
      </c>
      <c r="FY115" s="69" t="s">
        <v>1132</v>
      </c>
      <c r="GA115" s="6" t="s">
        <v>62</v>
      </c>
      <c r="GG115" s="6">
        <v>3</v>
      </c>
      <c r="GL115" s="6">
        <v>4</v>
      </c>
      <c r="GN115" s="6">
        <v>2</v>
      </c>
      <c r="GQ115" s="6">
        <v>1</v>
      </c>
      <c r="GV115" s="6" t="s">
        <v>62</v>
      </c>
      <c r="HB115" s="6">
        <v>3</v>
      </c>
      <c r="HG115" s="6">
        <v>4</v>
      </c>
      <c r="HH115" s="6">
        <v>1</v>
      </c>
      <c r="HM115" s="6">
        <v>2</v>
      </c>
    </row>
    <row r="116" spans="1:223" hidden="1">
      <c r="A116">
        <v>114</v>
      </c>
      <c r="B116">
        <v>3399755599</v>
      </c>
      <c r="C116">
        <v>56353112</v>
      </c>
      <c r="D116" s="87">
        <v>41861.549421296295</v>
      </c>
      <c r="E116" s="1">
        <v>41861.557384259257</v>
      </c>
      <c r="F116" t="s">
        <v>533</v>
      </c>
      <c r="H116" t="s">
        <v>363</v>
      </c>
      <c r="I116" s="3" t="s">
        <v>35</v>
      </c>
      <c r="N116" s="6" t="s">
        <v>40</v>
      </c>
      <c r="S116" s="3" t="s">
        <v>310</v>
      </c>
      <c r="T116" s="11" t="s">
        <v>949</v>
      </c>
      <c r="V116" s="6" t="s">
        <v>46</v>
      </c>
      <c r="AE116" s="6" t="s">
        <v>55</v>
      </c>
      <c r="BJ116" s="6" t="s">
        <v>85</v>
      </c>
      <c r="BO116" s="6" t="s">
        <v>89</v>
      </c>
      <c r="BR116" s="6" t="s">
        <v>92</v>
      </c>
      <c r="BX116" s="6" t="s">
        <v>98</v>
      </c>
      <c r="CD116" s="6" t="s">
        <v>102</v>
      </c>
      <c r="CI116" s="6" t="s">
        <v>177</v>
      </c>
      <c r="CM116" s="6" t="s">
        <v>177</v>
      </c>
      <c r="CQ116" s="6" t="s">
        <v>177</v>
      </c>
      <c r="CS116" s="6" t="s">
        <v>177</v>
      </c>
      <c r="DB116" s="6" t="s">
        <v>184</v>
      </c>
      <c r="DG116" s="6" t="s">
        <v>177</v>
      </c>
      <c r="DI116" s="6" t="s">
        <v>177</v>
      </c>
      <c r="DL116" s="6" t="s">
        <v>184</v>
      </c>
      <c r="DX116" s="3" t="s">
        <v>62</v>
      </c>
      <c r="EA116" s="42"/>
      <c r="EB116" s="42"/>
      <c r="EC116" s="42"/>
      <c r="EE116" s="3" t="s">
        <v>534</v>
      </c>
      <c r="EF116" s="42" t="s">
        <v>1110</v>
      </c>
      <c r="EG116" s="42"/>
      <c r="EH116" s="42"/>
      <c r="EK116" s="9" t="s">
        <v>1087</v>
      </c>
      <c r="EL116" s="3" t="s">
        <v>62</v>
      </c>
      <c r="EN116" t="s">
        <v>142</v>
      </c>
      <c r="ER116" t="s">
        <v>146</v>
      </c>
      <c r="EW116" t="s">
        <v>151</v>
      </c>
      <c r="EX116" t="s">
        <v>152</v>
      </c>
      <c r="FE116" s="6" t="s">
        <v>62</v>
      </c>
      <c r="FI116" s="42"/>
      <c r="FL116" s="6" t="s">
        <v>62</v>
      </c>
      <c r="FQ116" s="6" t="s">
        <v>62</v>
      </c>
      <c r="FV116" s="6" t="s">
        <v>62</v>
      </c>
      <c r="FY116" s="65" t="s">
        <v>1133</v>
      </c>
      <c r="GA116" s="6" t="s">
        <v>62</v>
      </c>
      <c r="GG116" s="6">
        <v>3</v>
      </c>
      <c r="GJ116" s="6">
        <v>2</v>
      </c>
      <c r="GP116" s="6">
        <v>4</v>
      </c>
      <c r="GQ116" s="6">
        <v>1</v>
      </c>
      <c r="GV116" s="6" t="s">
        <v>62</v>
      </c>
      <c r="HB116" s="6">
        <v>3</v>
      </c>
      <c r="HE116" s="6">
        <v>2</v>
      </c>
      <c r="HK116" s="6">
        <v>4</v>
      </c>
      <c r="HL116" s="6">
        <v>1</v>
      </c>
    </row>
    <row r="117" spans="1:223" hidden="1">
      <c r="A117">
        <v>115</v>
      </c>
      <c r="B117">
        <v>3399661615</v>
      </c>
      <c r="C117">
        <v>56353112</v>
      </c>
      <c r="D117" s="87">
        <v>41861.407025462962</v>
      </c>
      <c r="E117" s="1">
        <v>41861.413657407407</v>
      </c>
      <c r="F117" t="s">
        <v>533</v>
      </c>
      <c r="H117" t="s">
        <v>363</v>
      </c>
      <c r="J117" s="6" t="s">
        <v>36</v>
      </c>
      <c r="O117" s="6" t="s">
        <v>41</v>
      </c>
      <c r="S117" s="3" t="s">
        <v>310</v>
      </c>
      <c r="T117" s="11" t="s">
        <v>949</v>
      </c>
      <c r="V117" s="6" t="s">
        <v>46</v>
      </c>
      <c r="AD117" s="6" t="s">
        <v>54</v>
      </c>
      <c r="AH117" s="6" t="s">
        <v>59</v>
      </c>
      <c r="AK117" s="3" t="s">
        <v>62</v>
      </c>
      <c r="BD117" s="6" t="s">
        <v>80</v>
      </c>
      <c r="BF117" s="6" t="s">
        <v>247</v>
      </c>
      <c r="BG117" s="11" t="s">
        <v>247</v>
      </c>
      <c r="BH117" s="3" t="s">
        <v>83</v>
      </c>
      <c r="BN117" s="3" t="s">
        <v>88</v>
      </c>
      <c r="BQ117" s="6" t="s">
        <v>91</v>
      </c>
      <c r="BW117" s="3" t="s">
        <v>97</v>
      </c>
      <c r="CG117" s="6" t="s">
        <v>535</v>
      </c>
      <c r="CH117" s="9" t="s">
        <v>976</v>
      </c>
      <c r="CJ117" s="6" t="s">
        <v>184</v>
      </c>
      <c r="CM117" s="6" t="s">
        <v>177</v>
      </c>
      <c r="CQ117" s="6" t="s">
        <v>177</v>
      </c>
      <c r="DD117" s="6" t="s">
        <v>184</v>
      </c>
      <c r="DF117" s="6" t="s">
        <v>184</v>
      </c>
      <c r="DG117" s="6" t="s">
        <v>177</v>
      </c>
      <c r="DI117" s="6" t="s">
        <v>177</v>
      </c>
      <c r="DL117" s="6" t="s">
        <v>184</v>
      </c>
      <c r="DN117" s="6" t="s">
        <v>184</v>
      </c>
      <c r="DP117" s="6" t="s">
        <v>184</v>
      </c>
      <c r="DQ117" s="6" t="s">
        <v>536</v>
      </c>
      <c r="DR117" s="56" t="s">
        <v>987</v>
      </c>
      <c r="DS117" s="56" t="s">
        <v>984</v>
      </c>
      <c r="DX117" s="3" t="s">
        <v>62</v>
      </c>
      <c r="DZ117" s="6" t="s">
        <v>537</v>
      </c>
      <c r="EA117" s="42" t="s">
        <v>994</v>
      </c>
      <c r="EB117" s="42"/>
      <c r="EC117" s="42"/>
      <c r="ED117" s="9" t="s">
        <v>994</v>
      </c>
      <c r="EE117" s="3" t="s">
        <v>538</v>
      </c>
      <c r="EF117" s="42" t="s">
        <v>1110</v>
      </c>
      <c r="EG117" s="42"/>
      <c r="EH117" s="42"/>
      <c r="EK117" s="9" t="s">
        <v>1087</v>
      </c>
      <c r="EL117" s="3" t="s">
        <v>62</v>
      </c>
      <c r="EN117" t="s">
        <v>142</v>
      </c>
      <c r="EZ117" t="s">
        <v>539</v>
      </c>
      <c r="FA117" s="53" t="s">
        <v>999</v>
      </c>
      <c r="FC117" s="10" t="s">
        <v>999</v>
      </c>
      <c r="FE117" s="6" t="s">
        <v>62</v>
      </c>
      <c r="FI117" s="42"/>
      <c r="FL117" s="6" t="s">
        <v>62</v>
      </c>
      <c r="FQ117" s="6" t="s">
        <v>62</v>
      </c>
      <c r="FV117" s="6" t="s">
        <v>62</v>
      </c>
      <c r="GA117" s="6" t="s">
        <v>62</v>
      </c>
      <c r="GF117" s="6">
        <v>2</v>
      </c>
      <c r="GL117" s="6">
        <v>4</v>
      </c>
      <c r="GO117" s="6">
        <v>3</v>
      </c>
      <c r="GQ117" s="6">
        <v>1</v>
      </c>
      <c r="GV117" s="6" t="s">
        <v>62</v>
      </c>
      <c r="HB117" s="6">
        <v>3</v>
      </c>
      <c r="HG117" s="6">
        <v>4</v>
      </c>
      <c r="HI117" s="6">
        <v>2</v>
      </c>
      <c r="HL117" s="6">
        <v>1</v>
      </c>
    </row>
    <row r="118" spans="1:223" hidden="1">
      <c r="A118">
        <v>116</v>
      </c>
      <c r="B118">
        <v>3399588589</v>
      </c>
      <c r="C118">
        <v>56353112</v>
      </c>
      <c r="D118" s="87">
        <v>41861.265277777777</v>
      </c>
      <c r="E118" s="1">
        <v>41861.270590277774</v>
      </c>
      <c r="F118" t="s">
        <v>540</v>
      </c>
      <c r="H118" t="s">
        <v>363</v>
      </c>
      <c r="J118" s="6" t="s">
        <v>36</v>
      </c>
      <c r="Q118" s="6" t="s">
        <v>43</v>
      </c>
      <c r="S118" s="3" t="s">
        <v>359</v>
      </c>
      <c r="T118" s="11" t="s">
        <v>949</v>
      </c>
      <c r="V118" s="6" t="s">
        <v>46</v>
      </c>
      <c r="AD118" s="6" t="s">
        <v>54</v>
      </c>
      <c r="AH118" s="6" t="s">
        <v>59</v>
      </c>
      <c r="AL118" s="4" t="s">
        <v>63</v>
      </c>
      <c r="BB118" s="6" t="s">
        <v>78</v>
      </c>
      <c r="BL118" s="6" t="s">
        <v>87</v>
      </c>
      <c r="BN118" s="3" t="s">
        <v>88</v>
      </c>
      <c r="BQ118" s="6" t="s">
        <v>91</v>
      </c>
      <c r="BX118" s="6" t="s">
        <v>98</v>
      </c>
      <c r="CC118" s="3" t="s">
        <v>63</v>
      </c>
      <c r="CI118" s="6" t="s">
        <v>177</v>
      </c>
      <c r="CK118" s="6" t="s">
        <v>177</v>
      </c>
      <c r="CQ118" s="6" t="s">
        <v>177</v>
      </c>
      <c r="CS118" s="6" t="s">
        <v>177</v>
      </c>
      <c r="CW118" s="6" t="s">
        <v>177</v>
      </c>
      <c r="DE118" s="6" t="s">
        <v>177</v>
      </c>
      <c r="DG118" s="6" t="s">
        <v>177</v>
      </c>
      <c r="DL118" s="6" t="s">
        <v>184</v>
      </c>
      <c r="DM118" s="6" t="s">
        <v>177</v>
      </c>
      <c r="DX118" s="3" t="s">
        <v>62</v>
      </c>
      <c r="DZ118" s="6" t="s">
        <v>541</v>
      </c>
      <c r="EA118" s="42" t="s">
        <v>1071</v>
      </c>
      <c r="EB118" s="42"/>
      <c r="EC118" s="42"/>
      <c r="ED118" s="9" t="s">
        <v>1071</v>
      </c>
      <c r="EE118" s="3" t="s">
        <v>542</v>
      </c>
      <c r="EF118" s="42" t="s">
        <v>1110</v>
      </c>
      <c r="EG118" s="42"/>
      <c r="EH118" s="42"/>
      <c r="EK118" s="9" t="s">
        <v>1087</v>
      </c>
      <c r="EL118" s="3" t="s">
        <v>62</v>
      </c>
      <c r="EN118" t="s">
        <v>142</v>
      </c>
      <c r="EU118" t="s">
        <v>149</v>
      </c>
      <c r="FE118" s="6" t="s">
        <v>62</v>
      </c>
      <c r="FI118" s="42"/>
      <c r="FL118" s="6" t="s">
        <v>62</v>
      </c>
      <c r="FQ118" s="6" t="s">
        <v>62</v>
      </c>
      <c r="FV118" s="6" t="s">
        <v>62</v>
      </c>
      <c r="GA118" s="6" t="s">
        <v>62</v>
      </c>
      <c r="GF118" s="6">
        <v>2</v>
      </c>
      <c r="GL118" s="6">
        <v>4</v>
      </c>
      <c r="GO118" s="6">
        <v>3</v>
      </c>
      <c r="GQ118" s="6">
        <v>1</v>
      </c>
      <c r="GV118" s="6" t="s">
        <v>62</v>
      </c>
      <c r="HA118" s="6">
        <v>2</v>
      </c>
      <c r="HG118" s="6">
        <v>4</v>
      </c>
      <c r="HJ118" s="6">
        <v>3</v>
      </c>
      <c r="HL118" s="6">
        <v>1</v>
      </c>
    </row>
    <row r="119" spans="1:223" hidden="1">
      <c r="A119">
        <v>117</v>
      </c>
      <c r="B119">
        <v>3399311369</v>
      </c>
      <c r="C119">
        <v>56353112</v>
      </c>
      <c r="D119" s="87">
        <v>41860.843321759261</v>
      </c>
      <c r="E119" s="1">
        <v>41860.874201388891</v>
      </c>
      <c r="F119" t="s">
        <v>543</v>
      </c>
      <c r="H119" t="s">
        <v>363</v>
      </c>
      <c r="J119" s="6" t="s">
        <v>36</v>
      </c>
      <c r="M119" s="6" t="s">
        <v>39</v>
      </c>
      <c r="S119" s="3" t="s">
        <v>544</v>
      </c>
      <c r="T119" s="11" t="s">
        <v>950</v>
      </c>
      <c r="V119" s="6" t="s">
        <v>46</v>
      </c>
      <c r="AD119" s="6" t="s">
        <v>54</v>
      </c>
      <c r="AH119" s="6" t="s">
        <v>59</v>
      </c>
      <c r="AK119" s="3" t="s">
        <v>62</v>
      </c>
      <c r="BD119" s="6" t="s">
        <v>80</v>
      </c>
      <c r="BF119" s="6" t="s">
        <v>545</v>
      </c>
      <c r="BG119" s="10" t="s">
        <v>957</v>
      </c>
      <c r="BH119" s="3" t="s">
        <v>83</v>
      </c>
      <c r="BN119" s="3" t="s">
        <v>88</v>
      </c>
      <c r="BR119" s="6" t="s">
        <v>92</v>
      </c>
      <c r="BX119" s="6" t="s">
        <v>98</v>
      </c>
      <c r="CD119" s="6" t="s">
        <v>102</v>
      </c>
      <c r="CI119" s="6" t="s">
        <v>177</v>
      </c>
      <c r="CK119" s="6" t="s">
        <v>177</v>
      </c>
      <c r="CM119" s="6" t="s">
        <v>177</v>
      </c>
      <c r="CO119" s="6" t="s">
        <v>177</v>
      </c>
      <c r="CQ119" s="6" t="s">
        <v>177</v>
      </c>
      <c r="CS119" s="6" t="s">
        <v>177</v>
      </c>
      <c r="CX119" s="6" t="s">
        <v>184</v>
      </c>
      <c r="CY119" s="6" t="s">
        <v>177</v>
      </c>
      <c r="DB119" s="6" t="s">
        <v>184</v>
      </c>
      <c r="DC119" s="6" t="s">
        <v>177</v>
      </c>
      <c r="DE119" s="6" t="s">
        <v>177</v>
      </c>
      <c r="DH119" s="6" t="s">
        <v>184</v>
      </c>
      <c r="DI119" s="6" t="s">
        <v>177</v>
      </c>
      <c r="DL119" s="6" t="s">
        <v>184</v>
      </c>
      <c r="DN119" s="6" t="s">
        <v>184</v>
      </c>
      <c r="DO119" s="6" t="s">
        <v>177</v>
      </c>
      <c r="DX119" s="3" t="s">
        <v>62</v>
      </c>
      <c r="EA119" s="42"/>
      <c r="EB119" s="42"/>
      <c r="EC119" s="42"/>
      <c r="EE119" s="3" t="s">
        <v>964</v>
      </c>
      <c r="EF119" s="42" t="s">
        <v>996</v>
      </c>
      <c r="EG119" s="42" t="s">
        <v>1107</v>
      </c>
      <c r="EH119" s="42"/>
      <c r="EK119" s="9" t="s">
        <v>1091</v>
      </c>
      <c r="EL119" s="3" t="s">
        <v>62</v>
      </c>
      <c r="EN119" t="s">
        <v>142</v>
      </c>
      <c r="ER119" t="s">
        <v>146</v>
      </c>
      <c r="EW119" t="s">
        <v>151</v>
      </c>
      <c r="EY119" t="s">
        <v>153</v>
      </c>
      <c r="FE119" s="6" t="s">
        <v>62</v>
      </c>
      <c r="FI119" s="42"/>
      <c r="FM119" s="6" t="s">
        <v>63</v>
      </c>
      <c r="FR119" s="6" t="s">
        <v>63</v>
      </c>
      <c r="FV119" s="6" t="s">
        <v>62</v>
      </c>
      <c r="GA119" s="6" t="s">
        <v>62</v>
      </c>
      <c r="GE119" s="3">
        <v>1</v>
      </c>
      <c r="GL119" s="6">
        <v>4</v>
      </c>
      <c r="GO119" s="6">
        <v>3</v>
      </c>
      <c r="GR119" s="6">
        <v>2</v>
      </c>
      <c r="GV119" s="6" t="s">
        <v>62</v>
      </c>
      <c r="GZ119" s="6">
        <v>1</v>
      </c>
      <c r="HF119" s="6">
        <v>3</v>
      </c>
      <c r="HK119" s="6">
        <v>4</v>
      </c>
      <c r="HM119" s="6">
        <v>2</v>
      </c>
    </row>
    <row r="120" spans="1:223" hidden="1">
      <c r="A120">
        <v>118</v>
      </c>
      <c r="B120">
        <v>3399261551</v>
      </c>
      <c r="C120">
        <v>56353112</v>
      </c>
      <c r="D120" s="87">
        <v>41860.788437499999</v>
      </c>
      <c r="E120" s="1">
        <v>41860.793495370373</v>
      </c>
      <c r="F120" t="s">
        <v>546</v>
      </c>
      <c r="H120" t="s">
        <v>363</v>
      </c>
      <c r="I120" s="3" t="s">
        <v>35</v>
      </c>
      <c r="P120" s="6" t="s">
        <v>42</v>
      </c>
      <c r="S120" s="3" t="s">
        <v>252</v>
      </c>
      <c r="T120" s="11" t="s">
        <v>949</v>
      </c>
      <c r="U120" s="3" t="s">
        <v>45</v>
      </c>
      <c r="AA120" s="3" t="s">
        <v>51</v>
      </c>
      <c r="BK120" s="6" t="s">
        <v>86</v>
      </c>
      <c r="BP120" s="4" t="s">
        <v>90</v>
      </c>
      <c r="BQ120" s="6" t="s">
        <v>91</v>
      </c>
      <c r="BW120" s="3" t="s">
        <v>97</v>
      </c>
      <c r="CC120" s="3" t="s">
        <v>63</v>
      </c>
      <c r="CJ120" s="6" t="s">
        <v>184</v>
      </c>
      <c r="CL120" s="6" t="s">
        <v>184</v>
      </c>
      <c r="CM120" s="6" t="s">
        <v>177</v>
      </c>
      <c r="CO120" s="6" t="s">
        <v>177</v>
      </c>
      <c r="CQ120" s="6" t="s">
        <v>177</v>
      </c>
      <c r="CS120" s="6" t="s">
        <v>177</v>
      </c>
      <c r="CY120" s="6" t="s">
        <v>177</v>
      </c>
      <c r="DD120" s="6" t="s">
        <v>184</v>
      </c>
      <c r="DE120" s="6" t="s">
        <v>177</v>
      </c>
      <c r="DG120" s="6" t="s">
        <v>177</v>
      </c>
      <c r="DI120" s="6" t="s">
        <v>177</v>
      </c>
      <c r="DK120" s="6" t="s">
        <v>177</v>
      </c>
      <c r="DM120" s="6" t="s">
        <v>177</v>
      </c>
      <c r="DP120" s="6" t="s">
        <v>184</v>
      </c>
      <c r="DX120" s="3" t="s">
        <v>62</v>
      </c>
      <c r="EA120" s="42"/>
      <c r="EB120" s="42"/>
      <c r="EC120" s="42"/>
      <c r="EE120" s="3" t="s">
        <v>547</v>
      </c>
      <c r="EF120" s="42" t="s">
        <v>1084</v>
      </c>
      <c r="EG120" s="42"/>
      <c r="EH120" s="42"/>
      <c r="EK120" s="9" t="s">
        <v>1084</v>
      </c>
      <c r="EL120" s="3" t="s">
        <v>62</v>
      </c>
      <c r="ER120" t="s">
        <v>146</v>
      </c>
      <c r="EU120" t="s">
        <v>149</v>
      </c>
      <c r="EW120" t="s">
        <v>151</v>
      </c>
      <c r="EY120" t="s">
        <v>153</v>
      </c>
      <c r="FE120" s="6" t="s">
        <v>62</v>
      </c>
      <c r="FI120" s="42"/>
      <c r="FM120" s="6" t="s">
        <v>63</v>
      </c>
      <c r="FR120" s="6" t="s">
        <v>63</v>
      </c>
      <c r="FV120" s="6" t="s">
        <v>62</v>
      </c>
      <c r="FX120" s="6" t="s">
        <v>548</v>
      </c>
      <c r="FY120" s="10" t="s">
        <v>1020</v>
      </c>
      <c r="GB120" s="4" t="s">
        <v>63</v>
      </c>
      <c r="GV120" s="6" t="s">
        <v>62</v>
      </c>
      <c r="HA120" s="6">
        <v>2</v>
      </c>
      <c r="HG120" s="6">
        <v>4</v>
      </c>
      <c r="HJ120" s="6">
        <v>3</v>
      </c>
      <c r="HL120" s="6">
        <v>1</v>
      </c>
    </row>
    <row r="121" spans="1:223" hidden="1">
      <c r="A121">
        <v>119</v>
      </c>
      <c r="B121">
        <v>3399076424</v>
      </c>
      <c r="C121">
        <v>56353112</v>
      </c>
      <c r="D121" s="87">
        <v>41860.607303240744</v>
      </c>
      <c r="E121" s="1">
        <v>41860.618506944447</v>
      </c>
      <c r="F121" t="s">
        <v>549</v>
      </c>
      <c r="H121" t="s">
        <v>363</v>
      </c>
      <c r="I121" s="3" t="s">
        <v>35</v>
      </c>
      <c r="O121" s="6" t="s">
        <v>41</v>
      </c>
      <c r="S121" s="3" t="s">
        <v>252</v>
      </c>
      <c r="T121" s="11" t="s">
        <v>949</v>
      </c>
      <c r="V121" s="6" t="s">
        <v>46</v>
      </c>
      <c r="AD121" s="6" t="s">
        <v>54</v>
      </c>
      <c r="AI121" s="6" t="s">
        <v>60</v>
      </c>
      <c r="BD121" s="6" t="s">
        <v>80</v>
      </c>
      <c r="BF121" s="6" t="s">
        <v>550</v>
      </c>
      <c r="BG121" s="10" t="s">
        <v>957</v>
      </c>
      <c r="BI121" s="6" t="s">
        <v>84</v>
      </c>
      <c r="BN121" s="3" t="s">
        <v>88</v>
      </c>
      <c r="BT121" s="6" t="s">
        <v>94</v>
      </c>
      <c r="BX121" s="6" t="s">
        <v>98</v>
      </c>
      <c r="CC121" s="3" t="s">
        <v>63</v>
      </c>
      <c r="CI121" s="6" t="s">
        <v>177</v>
      </c>
      <c r="CK121" s="6" t="s">
        <v>177</v>
      </c>
      <c r="CM121" s="6" t="s">
        <v>177</v>
      </c>
      <c r="CO121" s="6" t="s">
        <v>177</v>
      </c>
      <c r="CQ121" s="6" t="s">
        <v>177</v>
      </c>
      <c r="CS121" s="6" t="s">
        <v>177</v>
      </c>
      <c r="CU121" s="6" t="s">
        <v>177</v>
      </c>
      <c r="CW121" s="6" t="s">
        <v>177</v>
      </c>
      <c r="CY121" s="6" t="s">
        <v>177</v>
      </c>
      <c r="DB121" s="6" t="s">
        <v>184</v>
      </c>
      <c r="DC121" s="6" t="s">
        <v>177</v>
      </c>
      <c r="DE121" s="6" t="s">
        <v>177</v>
      </c>
      <c r="DG121" s="6" t="s">
        <v>177</v>
      </c>
      <c r="DI121" s="6" t="s">
        <v>177</v>
      </c>
      <c r="DK121" s="6" t="s">
        <v>177</v>
      </c>
      <c r="DM121" s="6" t="s">
        <v>177</v>
      </c>
      <c r="DO121" s="6" t="s">
        <v>177</v>
      </c>
      <c r="DQ121" s="6" t="s">
        <v>551</v>
      </c>
      <c r="DR121" s="53" t="s">
        <v>981</v>
      </c>
      <c r="DX121" s="3" t="s">
        <v>62</v>
      </c>
      <c r="DZ121" s="6" t="s">
        <v>552</v>
      </c>
      <c r="EA121" s="42" t="s">
        <v>1071</v>
      </c>
      <c r="EB121" s="42" t="s">
        <v>992</v>
      </c>
      <c r="EC121" s="42" t="s">
        <v>981</v>
      </c>
      <c r="ED121" s="9" t="s">
        <v>1073</v>
      </c>
      <c r="EE121" s="3" t="s">
        <v>553</v>
      </c>
      <c r="EF121" s="42" t="s">
        <v>990</v>
      </c>
      <c r="EG121" s="42"/>
      <c r="EH121" s="42"/>
      <c r="EK121" s="9" t="s">
        <v>990</v>
      </c>
      <c r="EM121" s="4" t="s">
        <v>63</v>
      </c>
      <c r="FF121" s="6" t="s">
        <v>63</v>
      </c>
      <c r="FG121" s="6" t="s">
        <v>554</v>
      </c>
      <c r="FH121" s="41" t="s">
        <v>1012</v>
      </c>
      <c r="FI121" s="53"/>
      <c r="FJ121" s="10" t="s">
        <v>1012</v>
      </c>
      <c r="FM121" s="6" t="s">
        <v>63</v>
      </c>
      <c r="FN121" s="6" t="s">
        <v>555</v>
      </c>
      <c r="FO121" s="9" t="s">
        <v>1012</v>
      </c>
      <c r="FR121" s="6" t="s">
        <v>63</v>
      </c>
      <c r="FS121" s="6" t="s">
        <v>556</v>
      </c>
      <c r="FT121" s="10" t="s">
        <v>1008</v>
      </c>
      <c r="FV121" s="6" t="s">
        <v>62</v>
      </c>
      <c r="FX121" s="6" t="s">
        <v>557</v>
      </c>
      <c r="FY121" s="67" t="s">
        <v>1018</v>
      </c>
      <c r="GA121" s="6" t="s">
        <v>62</v>
      </c>
      <c r="GE121" s="3">
        <v>1</v>
      </c>
      <c r="GJ121" s="6">
        <v>2</v>
      </c>
      <c r="GP121" s="6">
        <v>4</v>
      </c>
      <c r="GS121" s="6">
        <v>3</v>
      </c>
      <c r="GV121" s="6" t="s">
        <v>62</v>
      </c>
      <c r="HA121" s="6">
        <v>2</v>
      </c>
      <c r="HD121" s="6">
        <v>1</v>
      </c>
      <c r="HJ121" s="6">
        <v>3</v>
      </c>
      <c r="HO121" s="4">
        <v>4</v>
      </c>
    </row>
    <row r="122" spans="1:223" hidden="1">
      <c r="A122">
        <v>120</v>
      </c>
      <c r="B122">
        <v>3399017089</v>
      </c>
      <c r="C122">
        <v>56353112</v>
      </c>
      <c r="D122" s="87">
        <v>41860.54414351852</v>
      </c>
      <c r="E122" s="1">
        <v>41860.55636574074</v>
      </c>
      <c r="F122" t="s">
        <v>558</v>
      </c>
      <c r="H122" t="s">
        <v>363</v>
      </c>
      <c r="I122" s="3" t="s">
        <v>35</v>
      </c>
      <c r="O122" s="6" t="s">
        <v>41</v>
      </c>
      <c r="S122" s="3" t="s">
        <v>559</v>
      </c>
      <c r="T122" s="11" t="s">
        <v>950</v>
      </c>
      <c r="V122" s="6" t="s">
        <v>46</v>
      </c>
      <c r="AD122" s="6" t="s">
        <v>54</v>
      </c>
      <c r="AI122" s="6" t="s">
        <v>60</v>
      </c>
      <c r="BD122" s="6" t="s">
        <v>80</v>
      </c>
      <c r="BF122" s="6" t="s">
        <v>204</v>
      </c>
      <c r="BG122" s="11" t="s">
        <v>204</v>
      </c>
      <c r="BH122" s="3" t="s">
        <v>83</v>
      </c>
      <c r="BM122" s="4" t="s">
        <v>560</v>
      </c>
      <c r="BP122" s="4" t="s">
        <v>90</v>
      </c>
      <c r="BV122" s="4" t="s">
        <v>96</v>
      </c>
      <c r="CA122" s="6" t="s">
        <v>101</v>
      </c>
      <c r="CC122" s="3" t="s">
        <v>63</v>
      </c>
      <c r="DC122" s="6" t="s">
        <v>177</v>
      </c>
      <c r="DE122" s="6" t="s">
        <v>177</v>
      </c>
      <c r="DI122" s="6" t="s">
        <v>177</v>
      </c>
      <c r="DO122" s="6" t="s">
        <v>177</v>
      </c>
      <c r="DQ122" s="6" t="s">
        <v>561</v>
      </c>
      <c r="DR122" s="53" t="s">
        <v>982</v>
      </c>
      <c r="DX122" s="3" t="s">
        <v>62</v>
      </c>
      <c r="DZ122" s="6" t="s">
        <v>562</v>
      </c>
      <c r="EA122" s="42" t="s">
        <v>1071</v>
      </c>
      <c r="EB122" s="42"/>
      <c r="EC122" s="42"/>
      <c r="ED122" s="9" t="s">
        <v>1071</v>
      </c>
      <c r="EE122" s="3" t="s">
        <v>563</v>
      </c>
      <c r="EF122" s="42" t="s">
        <v>1084</v>
      </c>
      <c r="EG122" s="42"/>
      <c r="EH122" s="42"/>
      <c r="EK122" s="9" t="s">
        <v>1084</v>
      </c>
      <c r="EM122" s="4" t="s">
        <v>63</v>
      </c>
      <c r="FE122" s="6" t="s">
        <v>62</v>
      </c>
      <c r="FI122" s="42"/>
      <c r="FL122" s="6" t="s">
        <v>62</v>
      </c>
      <c r="FQ122" s="6" t="s">
        <v>62</v>
      </c>
      <c r="FV122" s="6" t="s">
        <v>62</v>
      </c>
      <c r="FY122" s="65" t="s">
        <v>1133</v>
      </c>
      <c r="GA122" s="6" t="s">
        <v>62</v>
      </c>
      <c r="GH122" s="6">
        <v>4</v>
      </c>
      <c r="GJ122" s="6">
        <v>2</v>
      </c>
      <c r="GO122" s="6">
        <v>3</v>
      </c>
      <c r="GQ122" s="6">
        <v>1</v>
      </c>
      <c r="GV122" s="6" t="s">
        <v>62</v>
      </c>
      <c r="HC122" s="6">
        <v>4</v>
      </c>
      <c r="HE122" s="6">
        <v>2</v>
      </c>
      <c r="HJ122" s="6">
        <v>3</v>
      </c>
      <c r="HL122" s="6">
        <v>1</v>
      </c>
    </row>
    <row r="123" spans="1:223" hidden="1">
      <c r="A123">
        <v>121</v>
      </c>
      <c r="B123">
        <v>3398841507</v>
      </c>
      <c r="C123">
        <v>56353112</v>
      </c>
      <c r="D123" s="87">
        <v>41860.317118055558</v>
      </c>
      <c r="E123" s="1">
        <v>41860.32271990741</v>
      </c>
      <c r="F123" t="s">
        <v>564</v>
      </c>
      <c r="H123" t="s">
        <v>363</v>
      </c>
      <c r="I123" s="3" t="s">
        <v>35</v>
      </c>
      <c r="Q123" s="6" t="s">
        <v>43</v>
      </c>
      <c r="S123" s="3" t="s">
        <v>252</v>
      </c>
      <c r="T123" s="11" t="s">
        <v>949</v>
      </c>
      <c r="V123" s="6" t="s">
        <v>46</v>
      </c>
      <c r="AD123" s="6" t="s">
        <v>54</v>
      </c>
      <c r="AH123" s="6" t="s">
        <v>59</v>
      </c>
      <c r="AK123" s="3" t="s">
        <v>62</v>
      </c>
      <c r="AZ123" s="6" t="s">
        <v>76</v>
      </c>
      <c r="BI123" s="6" t="s">
        <v>84</v>
      </c>
      <c r="BN123" s="3" t="s">
        <v>88</v>
      </c>
      <c r="BU123" s="6" t="s">
        <v>95</v>
      </c>
      <c r="BY123" s="6" t="s">
        <v>99</v>
      </c>
      <c r="CE123" s="6" t="s">
        <v>103</v>
      </c>
      <c r="CQ123" s="6" t="s">
        <v>177</v>
      </c>
      <c r="CS123" s="6" t="s">
        <v>177</v>
      </c>
      <c r="CV123" s="6" t="s">
        <v>184</v>
      </c>
      <c r="DB123" s="6" t="s">
        <v>184</v>
      </c>
      <c r="DG123" s="6" t="s">
        <v>177</v>
      </c>
      <c r="DI123" s="6" t="s">
        <v>177</v>
      </c>
      <c r="DN123" s="6" t="s">
        <v>184</v>
      </c>
      <c r="DX123" s="3" t="s">
        <v>62</v>
      </c>
      <c r="EA123" s="42"/>
      <c r="EB123" s="42"/>
      <c r="EC123" s="42"/>
      <c r="EE123" s="3" t="s">
        <v>958</v>
      </c>
      <c r="EF123" s="42" t="s">
        <v>1084</v>
      </c>
      <c r="EG123" s="42"/>
      <c r="EH123" s="42"/>
      <c r="EK123" s="9" t="s">
        <v>1084</v>
      </c>
      <c r="EM123" s="4" t="s">
        <v>63</v>
      </c>
      <c r="FF123" s="6" t="s">
        <v>63</v>
      </c>
      <c r="FI123" s="42"/>
      <c r="FM123" s="6" t="s">
        <v>63</v>
      </c>
      <c r="FR123" s="6" t="s">
        <v>63</v>
      </c>
      <c r="FV123" s="6" t="s">
        <v>62</v>
      </c>
      <c r="GA123" s="6" t="s">
        <v>62</v>
      </c>
      <c r="GE123" s="3">
        <v>1</v>
      </c>
      <c r="GK123" s="6">
        <v>3</v>
      </c>
      <c r="GP123" s="6">
        <v>4</v>
      </c>
      <c r="GR123" s="6">
        <v>2</v>
      </c>
      <c r="GV123" s="6" t="s">
        <v>62</v>
      </c>
      <c r="HA123" s="6">
        <v>2</v>
      </c>
      <c r="HF123" s="6">
        <v>3</v>
      </c>
      <c r="HK123" s="6">
        <v>4</v>
      </c>
      <c r="HL123" s="6">
        <v>1</v>
      </c>
    </row>
    <row r="124" spans="1:223" hidden="1">
      <c r="A124">
        <v>122</v>
      </c>
      <c r="B124">
        <v>3397190939</v>
      </c>
      <c r="C124">
        <v>56353112</v>
      </c>
      <c r="D124" s="87">
        <v>41859.336504629631</v>
      </c>
      <c r="E124" s="1">
        <v>41859.343831018516</v>
      </c>
      <c r="F124" t="s">
        <v>565</v>
      </c>
      <c r="H124" t="s">
        <v>363</v>
      </c>
      <c r="I124" s="3" t="s">
        <v>35</v>
      </c>
      <c r="O124" s="6" t="s">
        <v>41</v>
      </c>
      <c r="S124" s="3" t="s">
        <v>252</v>
      </c>
      <c r="T124" s="11" t="s">
        <v>949</v>
      </c>
      <c r="Y124" s="6" t="s">
        <v>49</v>
      </c>
      <c r="AD124" s="6" t="s">
        <v>54</v>
      </c>
      <c r="AH124" s="6" t="s">
        <v>59</v>
      </c>
      <c r="BE124" s="6" t="s">
        <v>81</v>
      </c>
      <c r="BF124" s="6" t="s">
        <v>566</v>
      </c>
      <c r="BG124" s="10" t="s">
        <v>953</v>
      </c>
      <c r="BL124" s="6" t="s">
        <v>87</v>
      </c>
      <c r="BM124" s="4" t="s">
        <v>567</v>
      </c>
      <c r="BP124" s="4" t="s">
        <v>90</v>
      </c>
      <c r="BV124" s="4" t="s">
        <v>96</v>
      </c>
      <c r="CA124" s="6" t="s">
        <v>101</v>
      </c>
      <c r="CB124" s="6" t="s">
        <v>568</v>
      </c>
      <c r="CC124" s="3" t="s">
        <v>63</v>
      </c>
      <c r="CJ124" s="6" t="s">
        <v>184</v>
      </c>
      <c r="CL124" s="6" t="s">
        <v>184</v>
      </c>
      <c r="CN124" s="6" t="s">
        <v>184</v>
      </c>
      <c r="CP124" s="6" t="s">
        <v>184</v>
      </c>
      <c r="CQ124" s="6" t="s">
        <v>177</v>
      </c>
      <c r="CS124" s="6" t="s">
        <v>177</v>
      </c>
      <c r="CV124" s="6" t="s">
        <v>184</v>
      </c>
      <c r="CX124" s="6" t="s">
        <v>184</v>
      </c>
      <c r="CZ124" s="6" t="s">
        <v>184</v>
      </c>
      <c r="DA124" s="6" t="s">
        <v>177</v>
      </c>
      <c r="DC124" s="6" t="s">
        <v>177</v>
      </c>
      <c r="DE124" s="6" t="s">
        <v>177</v>
      </c>
      <c r="DG124" s="6" t="s">
        <v>177</v>
      </c>
      <c r="DJ124" s="6" t="s">
        <v>184</v>
      </c>
      <c r="DK124" s="6" t="s">
        <v>177</v>
      </c>
      <c r="DN124" s="6" t="s">
        <v>184</v>
      </c>
      <c r="DO124" s="6" t="s">
        <v>177</v>
      </c>
      <c r="DY124" s="6" t="s">
        <v>63</v>
      </c>
      <c r="DZ124" s="6" t="s">
        <v>569</v>
      </c>
      <c r="EA124" s="42" t="s">
        <v>1061</v>
      </c>
      <c r="EB124" s="42"/>
      <c r="EC124" s="42"/>
      <c r="ED124" s="9" t="s">
        <v>1061</v>
      </c>
      <c r="EE124" s="3" t="s">
        <v>570</v>
      </c>
      <c r="EF124" s="42" t="s">
        <v>1108</v>
      </c>
      <c r="EG124" s="42"/>
      <c r="EH124" s="42"/>
      <c r="EK124" s="9" t="s">
        <v>1085</v>
      </c>
      <c r="EL124" s="3" t="s">
        <v>62</v>
      </c>
      <c r="EQ124" t="s">
        <v>145</v>
      </c>
      <c r="ER124" t="s">
        <v>146</v>
      </c>
      <c r="EW124" t="s">
        <v>151</v>
      </c>
      <c r="FE124" s="6" t="s">
        <v>62</v>
      </c>
      <c r="FI124" s="42"/>
      <c r="FL124" s="6" t="s">
        <v>62</v>
      </c>
      <c r="FQ124" s="6" t="s">
        <v>62</v>
      </c>
      <c r="FW124" s="6" t="s">
        <v>63</v>
      </c>
      <c r="GA124" s="6" t="s">
        <v>62</v>
      </c>
      <c r="GE124" s="3">
        <v>1</v>
      </c>
      <c r="GJ124" s="6">
        <v>2</v>
      </c>
      <c r="GO124" s="6">
        <v>3</v>
      </c>
      <c r="GT124" s="4">
        <v>4</v>
      </c>
    </row>
    <row r="125" spans="1:223" hidden="1">
      <c r="A125">
        <v>123</v>
      </c>
      <c r="B125">
        <v>3396540092</v>
      </c>
      <c r="C125">
        <v>56353112</v>
      </c>
      <c r="D125" s="87">
        <v>41858.901307870372</v>
      </c>
      <c r="E125" s="1">
        <v>41858.909074074072</v>
      </c>
      <c r="F125" t="s">
        <v>571</v>
      </c>
      <c r="H125" t="s">
        <v>363</v>
      </c>
      <c r="I125" s="3" t="s">
        <v>35</v>
      </c>
      <c r="O125" s="6" t="s">
        <v>41</v>
      </c>
      <c r="S125" s="3" t="s">
        <v>182</v>
      </c>
      <c r="T125" s="11" t="s">
        <v>949</v>
      </c>
      <c r="V125" s="6" t="s">
        <v>46</v>
      </c>
      <c r="AA125" s="3" t="s">
        <v>51</v>
      </c>
      <c r="BK125" s="6" t="s">
        <v>86</v>
      </c>
      <c r="BO125" s="6" t="s">
        <v>89</v>
      </c>
      <c r="BT125" s="6" t="s">
        <v>94</v>
      </c>
      <c r="BY125" s="6" t="s">
        <v>99</v>
      </c>
      <c r="CC125" s="3" t="s">
        <v>63</v>
      </c>
      <c r="CJ125" s="6" t="s">
        <v>184</v>
      </c>
      <c r="CL125" s="6" t="s">
        <v>184</v>
      </c>
      <c r="CM125" s="6" t="s">
        <v>177</v>
      </c>
      <c r="CQ125" s="6" t="s">
        <v>177</v>
      </c>
      <c r="CS125" s="6" t="s">
        <v>177</v>
      </c>
      <c r="CV125" s="6" t="s">
        <v>184</v>
      </c>
      <c r="CW125" s="6" t="s">
        <v>177</v>
      </c>
      <c r="DA125" s="6" t="s">
        <v>177</v>
      </c>
      <c r="DD125" s="6" t="s">
        <v>184</v>
      </c>
      <c r="DE125" s="6" t="s">
        <v>177</v>
      </c>
      <c r="DG125" s="6" t="s">
        <v>177</v>
      </c>
      <c r="DI125" s="6" t="s">
        <v>177</v>
      </c>
      <c r="DN125" s="6" t="s">
        <v>184</v>
      </c>
      <c r="DX125" s="3" t="s">
        <v>62</v>
      </c>
      <c r="EA125" s="42"/>
      <c r="EB125" s="42"/>
      <c r="EC125" s="42"/>
      <c r="EF125" s="42" t="s">
        <v>990</v>
      </c>
      <c r="EG125" s="42"/>
      <c r="EH125" s="42"/>
      <c r="EK125" s="9" t="s">
        <v>990</v>
      </c>
      <c r="EL125" s="3" t="s">
        <v>62</v>
      </c>
      <c r="ET125" t="s">
        <v>148</v>
      </c>
      <c r="EV125" t="s">
        <v>150</v>
      </c>
      <c r="EW125" t="s">
        <v>151</v>
      </c>
      <c r="FE125" s="6" t="s">
        <v>62</v>
      </c>
      <c r="FI125" s="42"/>
      <c r="FL125" s="6" t="s">
        <v>62</v>
      </c>
      <c r="FR125" s="6" t="s">
        <v>63</v>
      </c>
      <c r="FW125" s="6" t="s">
        <v>63</v>
      </c>
      <c r="GA125" s="6" t="s">
        <v>62</v>
      </c>
      <c r="GE125" s="3">
        <v>1</v>
      </c>
      <c r="GJ125" s="6">
        <v>2</v>
      </c>
      <c r="GO125" s="6">
        <v>3</v>
      </c>
      <c r="GT125" s="4">
        <v>4</v>
      </c>
      <c r="GV125" s="6" t="s">
        <v>62</v>
      </c>
      <c r="GZ125" s="6">
        <v>1</v>
      </c>
      <c r="HE125" s="6">
        <v>2</v>
      </c>
      <c r="HJ125" s="6">
        <v>3</v>
      </c>
      <c r="HO125" s="4">
        <v>4</v>
      </c>
    </row>
    <row r="126" spans="1:223" hidden="1">
      <c r="A126">
        <v>124</v>
      </c>
      <c r="B126">
        <v>3396358234</v>
      </c>
      <c r="C126">
        <v>56353112</v>
      </c>
      <c r="D126" s="87">
        <v>41858.828125</v>
      </c>
      <c r="E126" s="1">
        <v>41858.83258101852</v>
      </c>
      <c r="F126" t="s">
        <v>572</v>
      </c>
      <c r="H126" t="s">
        <v>363</v>
      </c>
      <c r="I126" s="3" t="s">
        <v>35</v>
      </c>
      <c r="O126" s="6" t="s">
        <v>41</v>
      </c>
      <c r="S126" s="3" t="s">
        <v>359</v>
      </c>
      <c r="T126" s="11" t="s">
        <v>949</v>
      </c>
      <c r="W126" s="6" t="s">
        <v>47</v>
      </c>
      <c r="AD126" s="6" t="s">
        <v>54</v>
      </c>
      <c r="AH126" s="6" t="s">
        <v>59</v>
      </c>
      <c r="BA126" s="6" t="s">
        <v>77</v>
      </c>
      <c r="BI126" s="6" t="s">
        <v>84</v>
      </c>
      <c r="BN126" s="3" t="s">
        <v>88</v>
      </c>
      <c r="BU126" s="6" t="s">
        <v>95</v>
      </c>
      <c r="BX126" s="6" t="s">
        <v>98</v>
      </c>
      <c r="CD126" s="6" t="s">
        <v>102</v>
      </c>
      <c r="CI126" s="6" t="s">
        <v>177</v>
      </c>
      <c r="CW126" s="6" t="s">
        <v>177</v>
      </c>
      <c r="DE126" s="6" t="s">
        <v>177</v>
      </c>
      <c r="DG126" s="6" t="s">
        <v>177</v>
      </c>
      <c r="DO126" s="6" t="s">
        <v>177</v>
      </c>
      <c r="DX126" s="3" t="s">
        <v>62</v>
      </c>
      <c r="EA126" s="42"/>
      <c r="EB126" s="42"/>
      <c r="EC126" s="42"/>
      <c r="EF126" s="42" t="s">
        <v>990</v>
      </c>
      <c r="EG126" s="42"/>
      <c r="EH126" s="42"/>
      <c r="EK126" s="9" t="s">
        <v>990</v>
      </c>
      <c r="EM126" s="4" t="s">
        <v>63</v>
      </c>
      <c r="FE126" s="6" t="s">
        <v>62</v>
      </c>
      <c r="FI126" s="42"/>
      <c r="FM126" s="6" t="s">
        <v>63</v>
      </c>
      <c r="FR126" s="6" t="s">
        <v>63</v>
      </c>
      <c r="FV126" s="6" t="s">
        <v>62</v>
      </c>
      <c r="GA126" s="6" t="s">
        <v>62</v>
      </c>
      <c r="GF126" s="6">
        <v>2</v>
      </c>
      <c r="GK126" s="6">
        <v>3</v>
      </c>
      <c r="GP126" s="6">
        <v>4</v>
      </c>
      <c r="GQ126" s="6">
        <v>1</v>
      </c>
      <c r="GV126" s="6" t="s">
        <v>62</v>
      </c>
      <c r="HC126" s="6">
        <v>4</v>
      </c>
      <c r="HE126" s="6">
        <v>2</v>
      </c>
      <c r="HJ126" s="6">
        <v>3</v>
      </c>
      <c r="HL126" s="6">
        <v>1</v>
      </c>
    </row>
    <row r="127" spans="1:223" hidden="1">
      <c r="A127">
        <v>125</v>
      </c>
      <c r="B127">
        <v>3396336319</v>
      </c>
      <c r="C127">
        <v>56353112</v>
      </c>
      <c r="D127" s="87">
        <v>41858.819652777776</v>
      </c>
      <c r="E127" s="1">
        <v>41858.826817129629</v>
      </c>
      <c r="F127" t="s">
        <v>573</v>
      </c>
      <c r="H127" t="s">
        <v>363</v>
      </c>
      <c r="I127" s="3" t="s">
        <v>35</v>
      </c>
      <c r="O127" s="6" t="s">
        <v>41</v>
      </c>
      <c r="S127" s="3" t="s">
        <v>252</v>
      </c>
      <c r="T127" s="11" t="s">
        <v>949</v>
      </c>
      <c r="U127" s="3" t="s">
        <v>45</v>
      </c>
      <c r="AA127" s="3" t="s">
        <v>51</v>
      </c>
      <c r="BI127" s="6" t="s">
        <v>84</v>
      </c>
      <c r="BN127" s="3" t="s">
        <v>88</v>
      </c>
      <c r="BR127" s="6" t="s">
        <v>92</v>
      </c>
      <c r="BW127" s="3" t="s">
        <v>97</v>
      </c>
      <c r="CC127" s="3" t="s">
        <v>63</v>
      </c>
      <c r="CJ127" s="6" t="s">
        <v>184</v>
      </c>
      <c r="CK127" s="6" t="s">
        <v>177</v>
      </c>
      <c r="CN127" s="6" t="s">
        <v>184</v>
      </c>
      <c r="CO127" s="6" t="s">
        <v>177</v>
      </c>
      <c r="CQ127" s="6" t="s">
        <v>177</v>
      </c>
      <c r="CS127" s="6" t="s">
        <v>177</v>
      </c>
      <c r="CV127" s="6" t="s">
        <v>184</v>
      </c>
      <c r="CX127" s="6" t="s">
        <v>184</v>
      </c>
      <c r="CZ127" s="6" t="s">
        <v>184</v>
      </c>
      <c r="DA127" s="6" t="s">
        <v>177</v>
      </c>
      <c r="DD127" s="6" t="s">
        <v>184</v>
      </c>
      <c r="DE127" s="6" t="s">
        <v>177</v>
      </c>
      <c r="DG127" s="6" t="s">
        <v>177</v>
      </c>
      <c r="DI127" s="6" t="s">
        <v>177</v>
      </c>
      <c r="DL127" s="6" t="s">
        <v>184</v>
      </c>
      <c r="DN127" s="6" t="s">
        <v>184</v>
      </c>
      <c r="DO127" s="6" t="s">
        <v>177</v>
      </c>
      <c r="DX127" s="3" t="s">
        <v>62</v>
      </c>
      <c r="DZ127" s="6" t="s">
        <v>574</v>
      </c>
      <c r="EA127" s="42" t="s">
        <v>1061</v>
      </c>
      <c r="EB127" s="42" t="s">
        <v>992</v>
      </c>
      <c r="EC127" s="42"/>
      <c r="ED127" s="9" t="s">
        <v>1064</v>
      </c>
      <c r="EE127" s="3" t="s">
        <v>575</v>
      </c>
      <c r="EF127" s="42" t="s">
        <v>1081</v>
      </c>
      <c r="EG127" s="42"/>
      <c r="EH127" s="42"/>
      <c r="EK127" s="9" t="s">
        <v>1081</v>
      </c>
      <c r="EL127" s="3" t="s">
        <v>62</v>
      </c>
      <c r="ER127" t="s">
        <v>146</v>
      </c>
      <c r="ET127" t="s">
        <v>148</v>
      </c>
      <c r="EW127" t="s">
        <v>151</v>
      </c>
      <c r="EX127" t="s">
        <v>152</v>
      </c>
      <c r="FF127" s="6" t="s">
        <v>63</v>
      </c>
      <c r="FG127" s="6" t="s">
        <v>576</v>
      </c>
      <c r="FH127" s="41" t="s">
        <v>1006</v>
      </c>
      <c r="FI127" s="53"/>
      <c r="FJ127" s="10" t="s">
        <v>1006</v>
      </c>
      <c r="FM127" s="6" t="s">
        <v>63</v>
      </c>
      <c r="FN127" s="6" t="s">
        <v>576</v>
      </c>
      <c r="FO127" s="9" t="s">
        <v>1006</v>
      </c>
      <c r="FR127" s="6" t="s">
        <v>63</v>
      </c>
      <c r="FS127" s="6" t="s">
        <v>576</v>
      </c>
      <c r="FT127" s="10" t="s">
        <v>1006</v>
      </c>
      <c r="FW127" s="6" t="s">
        <v>63</v>
      </c>
      <c r="FX127" s="6" t="s">
        <v>576</v>
      </c>
      <c r="FY127" s="10" t="s">
        <v>1006</v>
      </c>
      <c r="FZ127" s="3" t="s">
        <v>157</v>
      </c>
      <c r="GC127" s="6" t="s">
        <v>321</v>
      </c>
      <c r="GD127" s="10" t="s">
        <v>1024</v>
      </c>
      <c r="GF127" s="6">
        <v>2</v>
      </c>
      <c r="GK127" s="6">
        <v>3</v>
      </c>
      <c r="GP127" s="6">
        <v>4</v>
      </c>
      <c r="GQ127" s="6">
        <v>1</v>
      </c>
      <c r="GV127" s="6" t="s">
        <v>62</v>
      </c>
      <c r="HC127" s="6">
        <v>4</v>
      </c>
      <c r="HD127" s="6">
        <v>1</v>
      </c>
      <c r="HI127" s="6">
        <v>2</v>
      </c>
      <c r="HN127" s="6">
        <v>3</v>
      </c>
    </row>
    <row r="128" spans="1:223" hidden="1">
      <c r="A128">
        <v>126</v>
      </c>
      <c r="B128">
        <v>3396123845</v>
      </c>
      <c r="C128">
        <v>56353112</v>
      </c>
      <c r="D128" s="87">
        <v>41858.741053240738</v>
      </c>
      <c r="E128" s="1">
        <v>41858.741979166669</v>
      </c>
      <c r="F128" t="s">
        <v>577</v>
      </c>
      <c r="H128" t="s">
        <v>363</v>
      </c>
      <c r="J128" s="6" t="s">
        <v>36</v>
      </c>
      <c r="O128" s="6" t="s">
        <v>41</v>
      </c>
      <c r="S128" s="3" t="s">
        <v>578</v>
      </c>
      <c r="T128" s="11" t="s">
        <v>948</v>
      </c>
      <c r="Z128" s="4" t="s">
        <v>50</v>
      </c>
      <c r="AD128" s="6" t="s">
        <v>54</v>
      </c>
      <c r="AJ128" s="6" t="s">
        <v>61</v>
      </c>
      <c r="EA128" s="42"/>
      <c r="EB128" s="42"/>
      <c r="EC128" s="42"/>
      <c r="EF128" s="42" t="s">
        <v>990</v>
      </c>
      <c r="EG128" s="42"/>
      <c r="EH128" s="42"/>
      <c r="EK128" s="9" t="s">
        <v>990</v>
      </c>
      <c r="FI128" s="42"/>
    </row>
    <row r="129" spans="1:223" hidden="1">
      <c r="A129">
        <v>127</v>
      </c>
      <c r="B129">
        <v>3396009776</v>
      </c>
      <c r="C129">
        <v>56353112</v>
      </c>
      <c r="D129" s="87">
        <v>41858.698900462965</v>
      </c>
      <c r="E129" s="1">
        <v>41858.703576388885</v>
      </c>
      <c r="F129" t="s">
        <v>579</v>
      </c>
      <c r="H129" t="s">
        <v>363</v>
      </c>
      <c r="I129" s="3" t="s">
        <v>35</v>
      </c>
      <c r="P129" s="6" t="s">
        <v>42</v>
      </c>
      <c r="S129" s="3" t="s">
        <v>580</v>
      </c>
      <c r="T129" s="11" t="s">
        <v>949</v>
      </c>
      <c r="V129" s="6" t="s">
        <v>46</v>
      </c>
      <c r="AD129" s="6" t="s">
        <v>54</v>
      </c>
      <c r="AH129" s="6" t="s">
        <v>59</v>
      </c>
      <c r="AK129" s="3" t="s">
        <v>62</v>
      </c>
      <c r="BD129" s="6" t="s">
        <v>80</v>
      </c>
      <c r="BF129" s="6" t="s">
        <v>581</v>
      </c>
      <c r="BG129" s="10" t="s">
        <v>955</v>
      </c>
      <c r="BL129" s="6" t="s">
        <v>87</v>
      </c>
      <c r="BN129" s="3" t="s">
        <v>88</v>
      </c>
      <c r="BT129" s="6" t="s">
        <v>94</v>
      </c>
      <c r="BX129" s="6" t="s">
        <v>98</v>
      </c>
      <c r="CD129" s="6" t="s">
        <v>102</v>
      </c>
      <c r="CN129" s="6" t="s">
        <v>184</v>
      </c>
      <c r="CQ129" s="6" t="s">
        <v>177</v>
      </c>
      <c r="CS129" s="6" t="s">
        <v>177</v>
      </c>
      <c r="DB129" s="6" t="s">
        <v>184</v>
      </c>
      <c r="DD129" s="6" t="s">
        <v>184</v>
      </c>
      <c r="DG129" s="6" t="s">
        <v>177</v>
      </c>
      <c r="DI129" s="6" t="s">
        <v>177</v>
      </c>
      <c r="DL129" s="6" t="s">
        <v>184</v>
      </c>
      <c r="DN129" s="6" t="s">
        <v>184</v>
      </c>
      <c r="DX129" s="3" t="s">
        <v>62</v>
      </c>
      <c r="EA129" s="42"/>
      <c r="EB129" s="42"/>
      <c r="EC129" s="42"/>
      <c r="EE129" s="3" t="s">
        <v>582</v>
      </c>
      <c r="EF129" s="42" t="s">
        <v>1084</v>
      </c>
      <c r="EG129" s="42"/>
      <c r="EH129" s="42"/>
      <c r="EK129" s="9" t="s">
        <v>1084</v>
      </c>
      <c r="EM129" s="4" t="s">
        <v>63</v>
      </c>
      <c r="FF129" s="6" t="s">
        <v>63</v>
      </c>
      <c r="FI129" s="42"/>
      <c r="FM129" s="6" t="s">
        <v>63</v>
      </c>
      <c r="FR129" s="6" t="s">
        <v>63</v>
      </c>
      <c r="FW129" s="6" t="s">
        <v>63</v>
      </c>
      <c r="GA129" s="6" t="s">
        <v>62</v>
      </c>
      <c r="GE129" s="3">
        <v>1</v>
      </c>
      <c r="GJ129" s="6">
        <v>2</v>
      </c>
      <c r="GP129" s="6">
        <v>4</v>
      </c>
      <c r="GS129" s="6">
        <v>3</v>
      </c>
      <c r="GV129" s="6" t="s">
        <v>62</v>
      </c>
      <c r="HA129" s="6">
        <v>2</v>
      </c>
      <c r="HF129" s="6">
        <v>3</v>
      </c>
      <c r="HK129" s="6">
        <v>4</v>
      </c>
      <c r="HL129" s="6">
        <v>1</v>
      </c>
    </row>
    <row r="130" spans="1:223" hidden="1">
      <c r="A130">
        <v>128</v>
      </c>
      <c r="B130">
        <v>3395806130</v>
      </c>
      <c r="C130">
        <v>56353112</v>
      </c>
      <c r="D130" s="87">
        <v>41858.629386574074</v>
      </c>
      <c r="E130" s="1">
        <v>41858.632708333331</v>
      </c>
      <c r="F130" t="s">
        <v>583</v>
      </c>
      <c r="H130" t="s">
        <v>363</v>
      </c>
      <c r="J130" s="6" t="s">
        <v>36</v>
      </c>
      <c r="M130" s="6" t="s">
        <v>39</v>
      </c>
      <c r="S130" s="3" t="s">
        <v>186</v>
      </c>
      <c r="T130" s="11" t="s">
        <v>949</v>
      </c>
      <c r="W130" s="6" t="s">
        <v>47</v>
      </c>
      <c r="AA130" s="3" t="s">
        <v>51</v>
      </c>
      <c r="BI130" s="6" t="s">
        <v>84</v>
      </c>
      <c r="BN130" s="3" t="s">
        <v>88</v>
      </c>
      <c r="BS130" s="6" t="s">
        <v>93</v>
      </c>
      <c r="BW130" s="3" t="s">
        <v>97</v>
      </c>
      <c r="CC130" s="3" t="s">
        <v>63</v>
      </c>
      <c r="CI130" s="6" t="s">
        <v>177</v>
      </c>
      <c r="CK130" s="6" t="s">
        <v>177</v>
      </c>
      <c r="CN130" s="6" t="s">
        <v>184</v>
      </c>
      <c r="CO130" s="6" t="s">
        <v>177</v>
      </c>
      <c r="CR130" s="6" t="s">
        <v>184</v>
      </c>
      <c r="CS130" s="6" t="s">
        <v>177</v>
      </c>
      <c r="CV130" s="6" t="s">
        <v>184</v>
      </c>
      <c r="CX130" s="6" t="s">
        <v>184</v>
      </c>
      <c r="CZ130" s="6" t="s">
        <v>184</v>
      </c>
      <c r="DA130" s="6" t="s">
        <v>177</v>
      </c>
      <c r="DC130" s="6" t="s">
        <v>177</v>
      </c>
      <c r="DE130" s="6" t="s">
        <v>177</v>
      </c>
      <c r="DG130" s="6" t="s">
        <v>177</v>
      </c>
      <c r="DJ130" s="6" t="s">
        <v>184</v>
      </c>
      <c r="DK130" s="6" t="s">
        <v>177</v>
      </c>
      <c r="DM130" s="6" t="s">
        <v>177</v>
      </c>
      <c r="DP130" s="6" t="s">
        <v>184</v>
      </c>
      <c r="DY130" s="6" t="s">
        <v>63</v>
      </c>
      <c r="EA130" s="42"/>
      <c r="EB130" s="42"/>
      <c r="EC130" s="42"/>
      <c r="EE130" s="3" t="s">
        <v>584</v>
      </c>
      <c r="EF130" s="42" t="s">
        <v>1081</v>
      </c>
      <c r="EG130" s="42"/>
      <c r="EH130" s="42"/>
      <c r="EJ130" s="73" t="s">
        <v>1142</v>
      </c>
      <c r="EK130" s="9" t="s">
        <v>1081</v>
      </c>
      <c r="EL130" s="3" t="s">
        <v>62</v>
      </c>
      <c r="ER130" t="s">
        <v>146</v>
      </c>
      <c r="ES130" t="s">
        <v>147</v>
      </c>
      <c r="EU130" t="s">
        <v>149</v>
      </c>
      <c r="EW130" t="s">
        <v>151</v>
      </c>
      <c r="FE130" s="6" t="s">
        <v>62</v>
      </c>
      <c r="FI130" s="42"/>
      <c r="FM130" s="6" t="s">
        <v>63</v>
      </c>
      <c r="FQ130" s="6" t="s">
        <v>62</v>
      </c>
      <c r="FW130" s="6" t="s">
        <v>63</v>
      </c>
      <c r="GB130" s="4" t="s">
        <v>63</v>
      </c>
      <c r="GW130" s="6" t="s">
        <v>63</v>
      </c>
    </row>
    <row r="131" spans="1:223" hidden="1">
      <c r="A131">
        <v>129</v>
      </c>
      <c r="B131">
        <v>3395283682</v>
      </c>
      <c r="C131">
        <v>56353112</v>
      </c>
      <c r="D131" s="87">
        <v>41858.381064814814</v>
      </c>
      <c r="E131" s="1">
        <v>41858.385694444441</v>
      </c>
      <c r="F131" t="s">
        <v>585</v>
      </c>
      <c r="H131" t="s">
        <v>363</v>
      </c>
      <c r="I131" s="3" t="s">
        <v>35</v>
      </c>
      <c r="P131" s="6" t="s">
        <v>42</v>
      </c>
      <c r="S131" s="3" t="s">
        <v>252</v>
      </c>
      <c r="T131" s="11" t="s">
        <v>949</v>
      </c>
      <c r="V131" s="6" t="s">
        <v>46</v>
      </c>
      <c r="AD131" s="6" t="s">
        <v>54</v>
      </c>
      <c r="AH131" s="6" t="s">
        <v>59</v>
      </c>
      <c r="AL131" s="4" t="s">
        <v>63</v>
      </c>
      <c r="BA131" s="6" t="s">
        <v>77</v>
      </c>
      <c r="BK131" s="6" t="s">
        <v>86</v>
      </c>
      <c r="BN131" s="3" t="s">
        <v>88</v>
      </c>
      <c r="BU131" s="6" t="s">
        <v>95</v>
      </c>
      <c r="BY131" s="6" t="s">
        <v>99</v>
      </c>
      <c r="CE131" s="6" t="s">
        <v>103</v>
      </c>
      <c r="CJ131" s="6" t="s">
        <v>184</v>
      </c>
      <c r="CL131" s="6" t="s">
        <v>184</v>
      </c>
      <c r="CN131" s="6" t="s">
        <v>184</v>
      </c>
      <c r="CO131" s="6" t="s">
        <v>177</v>
      </c>
      <c r="CQ131" s="6" t="s">
        <v>177</v>
      </c>
      <c r="CS131" s="6" t="s">
        <v>177</v>
      </c>
      <c r="CV131" s="6" t="s">
        <v>184</v>
      </c>
      <c r="CX131" s="6" t="s">
        <v>184</v>
      </c>
      <c r="CZ131" s="6" t="s">
        <v>184</v>
      </c>
      <c r="DA131" s="6" t="s">
        <v>177</v>
      </c>
      <c r="DD131" s="6" t="s">
        <v>184</v>
      </c>
      <c r="DF131" s="6" t="s">
        <v>184</v>
      </c>
      <c r="DG131" s="6" t="s">
        <v>177</v>
      </c>
      <c r="DI131" s="6" t="s">
        <v>177</v>
      </c>
      <c r="DL131" s="6" t="s">
        <v>184</v>
      </c>
      <c r="DM131" s="6" t="s">
        <v>177</v>
      </c>
      <c r="DP131" s="6" t="s">
        <v>184</v>
      </c>
      <c r="DX131" s="3" t="s">
        <v>62</v>
      </c>
      <c r="EA131" s="42"/>
      <c r="EB131" s="42"/>
      <c r="EC131" s="42"/>
      <c r="EE131" s="3" t="s">
        <v>586</v>
      </c>
      <c r="EF131" s="42" t="s">
        <v>1110</v>
      </c>
      <c r="EG131" s="42" t="s">
        <v>1081</v>
      </c>
      <c r="EH131" s="42"/>
      <c r="EJ131" s="73" t="s">
        <v>1142</v>
      </c>
      <c r="EK131" s="9" t="s">
        <v>1089</v>
      </c>
      <c r="EL131" s="3" t="s">
        <v>62</v>
      </c>
      <c r="EN131" t="s">
        <v>142</v>
      </c>
      <c r="ER131" t="s">
        <v>146</v>
      </c>
      <c r="EW131" t="s">
        <v>151</v>
      </c>
      <c r="FD131" s="3" t="s">
        <v>155</v>
      </c>
      <c r="FG131" s="6" t="s">
        <v>587</v>
      </c>
      <c r="FH131" s="41" t="s">
        <v>1009</v>
      </c>
      <c r="FI131" s="53"/>
      <c r="FJ131" s="10" t="s">
        <v>1009</v>
      </c>
      <c r="FL131" s="6" t="s">
        <v>62</v>
      </c>
      <c r="FR131" s="6" t="s">
        <v>63</v>
      </c>
      <c r="FV131" s="6" t="s">
        <v>62</v>
      </c>
      <c r="GA131" s="6" t="s">
        <v>62</v>
      </c>
      <c r="GE131" s="3">
        <v>1</v>
      </c>
      <c r="GK131" s="6">
        <v>3</v>
      </c>
      <c r="GP131" s="6">
        <v>4</v>
      </c>
      <c r="GR131" s="6">
        <v>2</v>
      </c>
      <c r="GV131" s="6" t="s">
        <v>62</v>
      </c>
      <c r="HA131" s="6">
        <v>2</v>
      </c>
      <c r="HF131" s="6">
        <v>3</v>
      </c>
      <c r="HK131" s="6">
        <v>4</v>
      </c>
      <c r="HL131" s="6">
        <v>1</v>
      </c>
    </row>
    <row r="132" spans="1:223" hidden="1">
      <c r="A132">
        <v>130</v>
      </c>
      <c r="B132">
        <v>3395206946</v>
      </c>
      <c r="C132">
        <v>56353112</v>
      </c>
      <c r="D132" s="87">
        <v>41858.324548611112</v>
      </c>
      <c r="E132" s="1">
        <v>41858.331701388888</v>
      </c>
      <c r="F132" t="s">
        <v>588</v>
      </c>
      <c r="H132" t="s">
        <v>363</v>
      </c>
      <c r="I132" s="3" t="s">
        <v>35</v>
      </c>
      <c r="M132" s="6" t="s">
        <v>39</v>
      </c>
      <c r="S132" s="3" t="s">
        <v>310</v>
      </c>
      <c r="T132" s="11" t="s">
        <v>949</v>
      </c>
      <c r="V132" s="6" t="s">
        <v>46</v>
      </c>
      <c r="AD132" s="6" t="s">
        <v>54</v>
      </c>
      <c r="AH132" s="6" t="s">
        <v>59</v>
      </c>
      <c r="AK132" s="3" t="s">
        <v>62</v>
      </c>
      <c r="AZ132" s="6" t="s">
        <v>76</v>
      </c>
      <c r="BI132" s="6" t="s">
        <v>84</v>
      </c>
      <c r="BN132" s="3" t="s">
        <v>88</v>
      </c>
      <c r="BT132" s="6" t="s">
        <v>94</v>
      </c>
      <c r="BY132" s="6" t="s">
        <v>99</v>
      </c>
      <c r="CE132" s="6" t="s">
        <v>103</v>
      </c>
      <c r="CN132" s="6" t="s">
        <v>184</v>
      </c>
      <c r="CO132" s="6" t="s">
        <v>177</v>
      </c>
      <c r="CQ132" s="6" t="s">
        <v>177</v>
      </c>
      <c r="CS132" s="6" t="s">
        <v>177</v>
      </c>
      <c r="CV132" s="6" t="s">
        <v>184</v>
      </c>
      <c r="CZ132" s="6" t="s">
        <v>184</v>
      </c>
      <c r="DA132" s="6" t="s">
        <v>177</v>
      </c>
      <c r="DG132" s="6" t="s">
        <v>177</v>
      </c>
      <c r="DI132" s="6" t="s">
        <v>177</v>
      </c>
      <c r="DN132" s="6" t="s">
        <v>184</v>
      </c>
      <c r="DY132" s="6" t="s">
        <v>63</v>
      </c>
      <c r="DZ132" s="6" t="s">
        <v>589</v>
      </c>
      <c r="EA132" s="42" t="s">
        <v>1061</v>
      </c>
      <c r="EB132" s="42"/>
      <c r="EC132" s="42"/>
      <c r="ED132" s="9" t="s">
        <v>1061</v>
      </c>
      <c r="EE132" s="71" t="s">
        <v>590</v>
      </c>
      <c r="EF132" s="42" t="s">
        <v>1081</v>
      </c>
      <c r="EG132" s="42"/>
      <c r="EH132" s="42"/>
      <c r="EJ132" s="59" t="s">
        <v>1142</v>
      </c>
      <c r="EK132" s="9" t="s">
        <v>1081</v>
      </c>
      <c r="EL132" s="3" t="s">
        <v>62</v>
      </c>
      <c r="ER132" t="s">
        <v>146</v>
      </c>
      <c r="ES132" t="s">
        <v>147</v>
      </c>
      <c r="ET132" t="s">
        <v>148</v>
      </c>
      <c r="EW132" t="s">
        <v>151</v>
      </c>
      <c r="FE132" s="6" t="s">
        <v>62</v>
      </c>
      <c r="FI132" s="42"/>
      <c r="FL132" s="6" t="s">
        <v>62</v>
      </c>
      <c r="FQ132" s="6" t="s">
        <v>62</v>
      </c>
      <c r="FV132" s="6" t="s">
        <v>62</v>
      </c>
      <c r="GA132" s="6" t="s">
        <v>62</v>
      </c>
      <c r="GG132" s="6">
        <v>3</v>
      </c>
      <c r="GL132" s="6">
        <v>4</v>
      </c>
      <c r="GN132" s="6">
        <v>2</v>
      </c>
      <c r="GQ132" s="6">
        <v>1</v>
      </c>
      <c r="GV132" s="6" t="s">
        <v>62</v>
      </c>
      <c r="HB132" s="6">
        <v>3</v>
      </c>
      <c r="HG132" s="6">
        <v>4</v>
      </c>
      <c r="HH132" s="6">
        <v>1</v>
      </c>
      <c r="HM132" s="6">
        <v>2</v>
      </c>
    </row>
    <row r="133" spans="1:223" hidden="1">
      <c r="A133">
        <v>131</v>
      </c>
      <c r="B133">
        <v>3395199698</v>
      </c>
      <c r="C133">
        <v>56353112</v>
      </c>
      <c r="D133" s="87">
        <v>41858.318888888891</v>
      </c>
      <c r="E133" s="1">
        <v>41858.327835648146</v>
      </c>
      <c r="F133" t="s">
        <v>591</v>
      </c>
      <c r="H133" t="s">
        <v>363</v>
      </c>
      <c r="I133" s="3" t="s">
        <v>35</v>
      </c>
      <c r="N133" s="6" t="s">
        <v>40</v>
      </c>
      <c r="S133" s="3" t="s">
        <v>186</v>
      </c>
      <c r="T133" s="11" t="s">
        <v>949</v>
      </c>
      <c r="U133" s="3" t="s">
        <v>45</v>
      </c>
      <c r="AD133" s="6" t="s">
        <v>54</v>
      </c>
      <c r="AI133" s="6" t="s">
        <v>60</v>
      </c>
      <c r="BD133" s="6" t="s">
        <v>80</v>
      </c>
      <c r="BF133" s="6" t="s">
        <v>383</v>
      </c>
      <c r="BG133" s="11" t="s">
        <v>179</v>
      </c>
      <c r="BI133" s="6" t="s">
        <v>84</v>
      </c>
      <c r="BN133" s="3" t="s">
        <v>88</v>
      </c>
      <c r="BU133" s="6" t="s">
        <v>95</v>
      </c>
      <c r="BW133" s="3" t="s">
        <v>97</v>
      </c>
      <c r="CG133" s="6" t="s">
        <v>592</v>
      </c>
      <c r="CH133" s="9" t="s">
        <v>979</v>
      </c>
      <c r="CI133" s="6" t="s">
        <v>177</v>
      </c>
      <c r="CK133" s="6" t="s">
        <v>177</v>
      </c>
      <c r="CM133" s="6" t="s">
        <v>177</v>
      </c>
      <c r="CO133" s="6" t="s">
        <v>177</v>
      </c>
      <c r="CQ133" s="6" t="s">
        <v>177</v>
      </c>
      <c r="CS133" s="6" t="s">
        <v>177</v>
      </c>
      <c r="CU133" s="6" t="s">
        <v>177</v>
      </c>
      <c r="CW133" s="6" t="s">
        <v>177</v>
      </c>
      <c r="DA133" s="6" t="s">
        <v>177</v>
      </c>
      <c r="DD133" s="6" t="s">
        <v>184</v>
      </c>
      <c r="DF133" s="6" t="s">
        <v>184</v>
      </c>
      <c r="DH133" s="6" t="s">
        <v>184</v>
      </c>
      <c r="DI133" s="6" t="s">
        <v>177</v>
      </c>
      <c r="DL133" s="6" t="s">
        <v>184</v>
      </c>
      <c r="DQ133" s="6" t="s">
        <v>965</v>
      </c>
      <c r="DR133" s="53" t="s">
        <v>987</v>
      </c>
      <c r="DX133" s="3" t="s">
        <v>62</v>
      </c>
      <c r="DZ133" s="6" t="s">
        <v>593</v>
      </c>
      <c r="EA133" s="42" t="s">
        <v>1071</v>
      </c>
      <c r="EB133" s="42"/>
      <c r="EC133" s="42"/>
      <c r="ED133" s="9" t="s">
        <v>1071</v>
      </c>
      <c r="EE133" s="3" t="s">
        <v>594</v>
      </c>
      <c r="EF133" s="42" t="s">
        <v>1084</v>
      </c>
      <c r="EG133" s="42"/>
      <c r="EH133" s="42"/>
      <c r="EJ133" s="60" t="s">
        <v>1138</v>
      </c>
      <c r="EK133" s="9" t="s">
        <v>1084</v>
      </c>
      <c r="EL133" s="3" t="s">
        <v>62</v>
      </c>
      <c r="EN133" t="s">
        <v>142</v>
      </c>
      <c r="EY133" t="s">
        <v>153</v>
      </c>
      <c r="FF133" s="6" t="s">
        <v>63</v>
      </c>
      <c r="FG133" s="6" t="s">
        <v>595</v>
      </c>
      <c r="FH133" s="41" t="s">
        <v>1006</v>
      </c>
      <c r="FI133" s="53" t="s">
        <v>1012</v>
      </c>
      <c r="FJ133" s="10" t="s">
        <v>1011</v>
      </c>
      <c r="FM133" s="6" t="s">
        <v>63</v>
      </c>
      <c r="FN133" s="6" t="s">
        <v>595</v>
      </c>
      <c r="FO133" s="9" t="s">
        <v>1006</v>
      </c>
      <c r="FR133" s="6" t="s">
        <v>63</v>
      </c>
      <c r="FW133" s="6" t="s">
        <v>63</v>
      </c>
      <c r="GA133" s="6" t="s">
        <v>62</v>
      </c>
      <c r="GE133" s="3">
        <v>1</v>
      </c>
      <c r="GJ133" s="6">
        <v>2</v>
      </c>
      <c r="GP133" s="6">
        <v>4</v>
      </c>
      <c r="GS133" s="6">
        <v>3</v>
      </c>
      <c r="GV133" s="6" t="s">
        <v>62</v>
      </c>
      <c r="GZ133" s="6">
        <v>1</v>
      </c>
      <c r="HE133" s="6">
        <v>2</v>
      </c>
      <c r="HK133" s="6">
        <v>4</v>
      </c>
      <c r="HN133" s="6">
        <v>3</v>
      </c>
    </row>
    <row r="134" spans="1:223" hidden="1">
      <c r="A134">
        <v>132</v>
      </c>
      <c r="B134">
        <v>3395173088</v>
      </c>
      <c r="C134">
        <v>56353112</v>
      </c>
      <c r="D134" s="87">
        <v>41858.300196759257</v>
      </c>
      <c r="E134" s="1">
        <v>41858.305462962962</v>
      </c>
      <c r="F134" t="s">
        <v>596</v>
      </c>
      <c r="H134" t="s">
        <v>363</v>
      </c>
      <c r="I134" s="3" t="s">
        <v>35</v>
      </c>
      <c r="O134" s="6" t="s">
        <v>41</v>
      </c>
      <c r="S134" s="3" t="s">
        <v>182</v>
      </c>
      <c r="T134" s="11" t="s">
        <v>949</v>
      </c>
      <c r="U134" s="3" t="s">
        <v>45</v>
      </c>
      <c r="AD134" s="6" t="s">
        <v>54</v>
      </c>
      <c r="AI134" s="6" t="s">
        <v>60</v>
      </c>
      <c r="BA134" s="6" t="s">
        <v>77</v>
      </c>
      <c r="BI134" s="6" t="s">
        <v>84</v>
      </c>
      <c r="BN134" s="3" t="s">
        <v>88</v>
      </c>
      <c r="BS134" s="6" t="s">
        <v>93</v>
      </c>
      <c r="BX134" s="6" t="s">
        <v>98</v>
      </c>
      <c r="CD134" s="6" t="s">
        <v>102</v>
      </c>
      <c r="CI134" s="6" t="s">
        <v>177</v>
      </c>
      <c r="CK134" s="6" t="s">
        <v>177</v>
      </c>
      <c r="CO134" s="6" t="s">
        <v>177</v>
      </c>
      <c r="CQ134" s="6" t="s">
        <v>177</v>
      </c>
      <c r="CS134" s="6" t="s">
        <v>177</v>
      </c>
      <c r="CV134" s="6" t="s">
        <v>184</v>
      </c>
      <c r="CW134" s="6" t="s">
        <v>177</v>
      </c>
      <c r="DA134" s="6" t="s">
        <v>177</v>
      </c>
      <c r="DE134" s="6" t="s">
        <v>177</v>
      </c>
      <c r="DG134" s="6" t="s">
        <v>177</v>
      </c>
      <c r="DI134" s="6" t="s">
        <v>177</v>
      </c>
      <c r="DM134" s="6" t="s">
        <v>177</v>
      </c>
      <c r="DO134" s="6" t="s">
        <v>177</v>
      </c>
      <c r="DX134" s="3" t="s">
        <v>62</v>
      </c>
      <c r="EA134" s="42"/>
      <c r="EB134" s="42"/>
      <c r="EC134" s="42"/>
      <c r="EE134" s="3" t="s">
        <v>597</v>
      </c>
      <c r="EF134" s="42" t="s">
        <v>1081</v>
      </c>
      <c r="EG134" s="42"/>
      <c r="EH134" s="42"/>
      <c r="EJ134" s="73" t="s">
        <v>1150</v>
      </c>
      <c r="EK134" s="9" t="s">
        <v>1081</v>
      </c>
      <c r="EL134" s="3" t="s">
        <v>62</v>
      </c>
      <c r="EN134" t="s">
        <v>142</v>
      </c>
      <c r="ES134" t="s">
        <v>147</v>
      </c>
      <c r="EV134" t="s">
        <v>150</v>
      </c>
      <c r="EW134" t="s">
        <v>151</v>
      </c>
      <c r="FE134" s="6" t="s">
        <v>62</v>
      </c>
      <c r="FI134" s="42"/>
      <c r="FL134" s="6" t="s">
        <v>62</v>
      </c>
      <c r="FQ134" s="6" t="s">
        <v>62</v>
      </c>
      <c r="FV134" s="6" t="s">
        <v>62</v>
      </c>
      <c r="GA134" s="6" t="s">
        <v>62</v>
      </c>
      <c r="GF134" s="6">
        <v>2</v>
      </c>
      <c r="GK134" s="6">
        <v>3</v>
      </c>
      <c r="GP134" s="6">
        <v>4</v>
      </c>
      <c r="GQ134" s="6">
        <v>1</v>
      </c>
      <c r="GV134" s="6" t="s">
        <v>62</v>
      </c>
      <c r="GZ134" s="6">
        <v>1</v>
      </c>
      <c r="HE134" s="6">
        <v>2</v>
      </c>
      <c r="HJ134" s="6">
        <v>3</v>
      </c>
      <c r="HO134" s="4">
        <v>4</v>
      </c>
    </row>
    <row r="135" spans="1:223" hidden="1">
      <c r="A135">
        <v>133</v>
      </c>
      <c r="B135">
        <v>3394493674</v>
      </c>
      <c r="C135">
        <v>56353112</v>
      </c>
      <c r="D135" s="87">
        <v>41857.865254629629</v>
      </c>
      <c r="E135" s="1">
        <v>41857.873124999998</v>
      </c>
      <c r="F135" t="s">
        <v>598</v>
      </c>
      <c r="H135" t="s">
        <v>363</v>
      </c>
      <c r="I135" s="3" t="s">
        <v>35</v>
      </c>
      <c r="P135" s="6" t="s">
        <v>42</v>
      </c>
      <c r="S135" s="3" t="s">
        <v>580</v>
      </c>
      <c r="T135" s="11" t="s">
        <v>949</v>
      </c>
      <c r="V135" s="6" t="s">
        <v>46</v>
      </c>
      <c r="AD135" s="6" t="s">
        <v>54</v>
      </c>
      <c r="AI135" s="6" t="s">
        <v>60</v>
      </c>
      <c r="BC135" s="6" t="s">
        <v>79</v>
      </c>
      <c r="BI135" s="6" t="s">
        <v>84</v>
      </c>
      <c r="BN135" s="3" t="s">
        <v>88</v>
      </c>
      <c r="BV135" s="4" t="s">
        <v>96</v>
      </c>
      <c r="BX135" s="6" t="s">
        <v>98</v>
      </c>
      <c r="CC135" s="3" t="s">
        <v>63</v>
      </c>
      <c r="CJ135" s="6" t="s">
        <v>184</v>
      </c>
      <c r="CL135" s="6" t="s">
        <v>184</v>
      </c>
      <c r="CN135" s="6" t="s">
        <v>184</v>
      </c>
      <c r="CO135" s="6" t="s">
        <v>177</v>
      </c>
      <c r="CQ135" s="6" t="s">
        <v>177</v>
      </c>
      <c r="CV135" s="6" t="s">
        <v>184</v>
      </c>
      <c r="DB135" s="6" t="s">
        <v>184</v>
      </c>
      <c r="DD135" s="6" t="s">
        <v>184</v>
      </c>
      <c r="DF135" s="6" t="s">
        <v>184</v>
      </c>
      <c r="DL135" s="6" t="s">
        <v>184</v>
      </c>
      <c r="DP135" s="6" t="s">
        <v>184</v>
      </c>
      <c r="DY135" s="6" t="s">
        <v>63</v>
      </c>
      <c r="DZ135" s="6" t="s">
        <v>599</v>
      </c>
      <c r="EA135" s="42" t="s">
        <v>1061</v>
      </c>
      <c r="EB135" s="42" t="s">
        <v>982</v>
      </c>
      <c r="EC135" s="42"/>
      <c r="ED135" s="9" t="s">
        <v>1063</v>
      </c>
      <c r="EE135" s="3" t="s">
        <v>600</v>
      </c>
      <c r="EF135" s="42" t="s">
        <v>1081</v>
      </c>
      <c r="EG135" s="42"/>
      <c r="EH135" s="42"/>
      <c r="EJ135" s="73" t="s">
        <v>1142</v>
      </c>
      <c r="EK135" s="9" t="s">
        <v>1081</v>
      </c>
      <c r="EM135" s="4" t="s">
        <v>63</v>
      </c>
      <c r="FE135" s="6" t="s">
        <v>62</v>
      </c>
      <c r="FI135" s="42"/>
      <c r="FM135" s="6" t="s">
        <v>63</v>
      </c>
      <c r="FQ135" s="6" t="s">
        <v>62</v>
      </c>
      <c r="FW135" s="6" t="s">
        <v>63</v>
      </c>
      <c r="GB135" s="4" t="s">
        <v>63</v>
      </c>
      <c r="GV135" s="6" t="s">
        <v>62</v>
      </c>
      <c r="HA135" s="6">
        <v>2</v>
      </c>
      <c r="HF135" s="6">
        <v>3</v>
      </c>
      <c r="HK135" s="6">
        <v>4</v>
      </c>
      <c r="HL135" s="6">
        <v>1</v>
      </c>
    </row>
    <row r="136" spans="1:223" hidden="1">
      <c r="A136">
        <v>134</v>
      </c>
      <c r="B136">
        <v>3394408849</v>
      </c>
      <c r="C136">
        <v>56353112</v>
      </c>
      <c r="D136" s="87">
        <v>41857.834733796299</v>
      </c>
      <c r="E136" s="1">
        <v>41857.839398148149</v>
      </c>
      <c r="F136" t="s">
        <v>601</v>
      </c>
      <c r="H136" t="s">
        <v>363</v>
      </c>
      <c r="I136" s="3" t="s">
        <v>35</v>
      </c>
      <c r="N136" s="6" t="s">
        <v>40</v>
      </c>
      <c r="S136" s="3" t="s">
        <v>602</v>
      </c>
      <c r="T136" s="11" t="s">
        <v>949</v>
      </c>
      <c r="W136" s="6" t="s">
        <v>47</v>
      </c>
      <c r="AA136" s="3" t="s">
        <v>51</v>
      </c>
      <c r="BL136" s="6" t="s">
        <v>87</v>
      </c>
      <c r="BN136" s="3" t="s">
        <v>88</v>
      </c>
      <c r="BT136" s="6" t="s">
        <v>94</v>
      </c>
      <c r="BX136" s="6" t="s">
        <v>98</v>
      </c>
      <c r="CC136" s="3" t="s">
        <v>63</v>
      </c>
      <c r="CK136" s="6" t="s">
        <v>177</v>
      </c>
      <c r="CO136" s="6" t="s">
        <v>177</v>
      </c>
      <c r="CQ136" s="6" t="s">
        <v>177</v>
      </c>
      <c r="CS136" s="6" t="s">
        <v>177</v>
      </c>
      <c r="CU136" s="6" t="s">
        <v>177</v>
      </c>
      <c r="CW136" s="6" t="s">
        <v>177</v>
      </c>
      <c r="DC136" s="6" t="s">
        <v>177</v>
      </c>
      <c r="DE136" s="6" t="s">
        <v>177</v>
      </c>
      <c r="DG136" s="6" t="s">
        <v>177</v>
      </c>
      <c r="DI136" s="6" t="s">
        <v>177</v>
      </c>
      <c r="DL136" s="6" t="s">
        <v>184</v>
      </c>
      <c r="DM136" s="6" t="s">
        <v>177</v>
      </c>
      <c r="DO136" s="6" t="s">
        <v>177</v>
      </c>
      <c r="DX136" s="3" t="s">
        <v>62</v>
      </c>
      <c r="EA136" s="42"/>
      <c r="EB136" s="42"/>
      <c r="EC136" s="42"/>
      <c r="EE136" s="3" t="s">
        <v>603</v>
      </c>
      <c r="EF136" s="42" t="s">
        <v>1081</v>
      </c>
      <c r="EG136" s="42"/>
      <c r="EH136" s="42"/>
      <c r="EJ136" s="77" t="s">
        <v>242</v>
      </c>
      <c r="EK136" s="9" t="s">
        <v>1081</v>
      </c>
      <c r="EM136" s="4" t="s">
        <v>63</v>
      </c>
      <c r="FE136" s="6" t="s">
        <v>62</v>
      </c>
      <c r="FI136" s="42"/>
      <c r="FM136" s="6" t="s">
        <v>63</v>
      </c>
      <c r="FR136" s="6" t="s">
        <v>63</v>
      </c>
      <c r="FV136" s="6" t="s">
        <v>62</v>
      </c>
      <c r="GA136" s="6" t="s">
        <v>62</v>
      </c>
      <c r="GF136" s="6">
        <v>2</v>
      </c>
      <c r="GL136" s="6">
        <v>4</v>
      </c>
      <c r="GO136" s="6">
        <v>3</v>
      </c>
      <c r="GQ136" s="6">
        <v>1</v>
      </c>
      <c r="GV136" s="6" t="s">
        <v>62</v>
      </c>
      <c r="HB136" s="6">
        <v>3</v>
      </c>
      <c r="HG136" s="6">
        <v>4</v>
      </c>
      <c r="HI136" s="6">
        <v>2</v>
      </c>
      <c r="HL136" s="6">
        <v>1</v>
      </c>
    </row>
    <row r="137" spans="1:223" hidden="1">
      <c r="A137">
        <v>135</v>
      </c>
      <c r="B137">
        <v>3394349827</v>
      </c>
      <c r="C137">
        <v>56353112</v>
      </c>
      <c r="D137" s="87">
        <v>41857.813275462962</v>
      </c>
      <c r="E137" s="1">
        <v>41857.821504629632</v>
      </c>
      <c r="F137" t="s">
        <v>604</v>
      </c>
      <c r="H137" t="s">
        <v>363</v>
      </c>
      <c r="J137" s="6" t="s">
        <v>36</v>
      </c>
      <c r="Q137" s="6" t="s">
        <v>43</v>
      </c>
      <c r="S137" s="3" t="s">
        <v>310</v>
      </c>
      <c r="T137" s="11" t="s">
        <v>949</v>
      </c>
      <c r="V137" s="6" t="s">
        <v>46</v>
      </c>
      <c r="AA137" s="3" t="s">
        <v>51</v>
      </c>
      <c r="BI137" s="6" t="s">
        <v>84</v>
      </c>
      <c r="BN137" s="3" t="s">
        <v>88</v>
      </c>
      <c r="BT137" s="6" t="s">
        <v>94</v>
      </c>
      <c r="BX137" s="6" t="s">
        <v>98</v>
      </c>
      <c r="CC137" s="3" t="s">
        <v>63</v>
      </c>
      <c r="CO137" s="6" t="s">
        <v>177</v>
      </c>
      <c r="CQ137" s="6" t="s">
        <v>177</v>
      </c>
      <c r="DD137" s="6" t="s">
        <v>184</v>
      </c>
      <c r="DE137" s="6" t="s">
        <v>177</v>
      </c>
      <c r="DG137" s="6" t="s">
        <v>177</v>
      </c>
      <c r="DI137" s="6" t="s">
        <v>177</v>
      </c>
      <c r="DN137" s="6" t="s">
        <v>184</v>
      </c>
      <c r="DY137" s="6" t="s">
        <v>63</v>
      </c>
      <c r="DZ137" s="6" t="s">
        <v>605</v>
      </c>
      <c r="EA137" s="42" t="s">
        <v>982</v>
      </c>
      <c r="EB137" s="42"/>
      <c r="EC137" s="42"/>
      <c r="ED137" s="9" t="s">
        <v>982</v>
      </c>
      <c r="EE137" s="3" t="s">
        <v>606</v>
      </c>
      <c r="EF137" s="42" t="s">
        <v>996</v>
      </c>
      <c r="EG137" s="42" t="s">
        <v>1081</v>
      </c>
      <c r="EH137" s="42"/>
      <c r="EK137" s="9" t="s">
        <v>1082</v>
      </c>
      <c r="EL137" s="3" t="s">
        <v>62</v>
      </c>
      <c r="EN137" t="s">
        <v>142</v>
      </c>
      <c r="EQ137" t="s">
        <v>145</v>
      </c>
      <c r="EW137" t="s">
        <v>151</v>
      </c>
      <c r="EY137" t="s">
        <v>153</v>
      </c>
      <c r="FF137" s="6" t="s">
        <v>63</v>
      </c>
      <c r="FI137" s="42"/>
      <c r="FM137" s="6" t="s">
        <v>63</v>
      </c>
      <c r="FR137" s="6" t="s">
        <v>63</v>
      </c>
      <c r="FW137" s="6" t="s">
        <v>63</v>
      </c>
      <c r="GA137" s="6" t="s">
        <v>62</v>
      </c>
      <c r="GG137" s="6">
        <v>3</v>
      </c>
      <c r="GL137" s="6">
        <v>4</v>
      </c>
      <c r="GN137" s="6">
        <v>2</v>
      </c>
      <c r="GQ137" s="6">
        <v>1</v>
      </c>
      <c r="GV137" s="6" t="s">
        <v>62</v>
      </c>
      <c r="HB137" s="6">
        <v>3</v>
      </c>
      <c r="HG137" s="6">
        <v>4</v>
      </c>
      <c r="HI137" s="6">
        <v>2</v>
      </c>
      <c r="HL137" s="6">
        <v>1</v>
      </c>
    </row>
    <row r="138" spans="1:223" hidden="1">
      <c r="A138">
        <v>136</v>
      </c>
      <c r="B138">
        <v>3394001350</v>
      </c>
      <c r="C138">
        <v>56353112</v>
      </c>
      <c r="D138" s="87">
        <v>41857.687858796293</v>
      </c>
      <c r="E138" s="1">
        <v>41857.692384259259</v>
      </c>
      <c r="F138" t="s">
        <v>607</v>
      </c>
      <c r="H138" t="s">
        <v>363</v>
      </c>
      <c r="I138" s="3" t="s">
        <v>35</v>
      </c>
      <c r="P138" s="6" t="s">
        <v>42</v>
      </c>
      <c r="S138" s="3" t="s">
        <v>252</v>
      </c>
      <c r="T138" s="11" t="s">
        <v>949</v>
      </c>
      <c r="V138" s="6" t="s">
        <v>46</v>
      </c>
      <c r="AD138" s="6" t="s">
        <v>54</v>
      </c>
      <c r="AH138" s="6" t="s">
        <v>59</v>
      </c>
      <c r="AK138" s="3" t="s">
        <v>62</v>
      </c>
      <c r="BD138" s="6" t="s">
        <v>80</v>
      </c>
      <c r="BF138" s="6" t="s">
        <v>608</v>
      </c>
      <c r="BG138" s="10" t="s">
        <v>957</v>
      </c>
      <c r="BJ138" s="6" t="s">
        <v>85</v>
      </c>
      <c r="BN138" s="3" t="s">
        <v>88</v>
      </c>
      <c r="BU138" s="6" t="s">
        <v>95</v>
      </c>
      <c r="BX138" s="6" t="s">
        <v>98</v>
      </c>
      <c r="CD138" s="6" t="s">
        <v>102</v>
      </c>
      <c r="CI138" s="6" t="s">
        <v>177</v>
      </c>
      <c r="CK138" s="6" t="s">
        <v>177</v>
      </c>
      <c r="CN138" s="6" t="s">
        <v>184</v>
      </c>
      <c r="CO138" s="6" t="s">
        <v>177</v>
      </c>
      <c r="CR138" s="6" t="s">
        <v>184</v>
      </c>
      <c r="CS138" s="6" t="s">
        <v>177</v>
      </c>
      <c r="CV138" s="6" t="s">
        <v>184</v>
      </c>
      <c r="CX138" s="6" t="s">
        <v>184</v>
      </c>
      <c r="CZ138" s="6" t="s">
        <v>184</v>
      </c>
      <c r="DB138" s="6" t="s">
        <v>184</v>
      </c>
      <c r="DD138" s="6" t="s">
        <v>184</v>
      </c>
      <c r="DF138" s="6" t="s">
        <v>184</v>
      </c>
      <c r="DG138" s="6" t="s">
        <v>177</v>
      </c>
      <c r="DI138" s="6" t="s">
        <v>177</v>
      </c>
      <c r="DL138" s="6" t="s">
        <v>184</v>
      </c>
      <c r="DN138" s="6" t="s">
        <v>184</v>
      </c>
      <c r="DP138" s="6" t="s">
        <v>184</v>
      </c>
      <c r="DX138" s="3" t="s">
        <v>62</v>
      </c>
      <c r="DZ138" s="6" t="s">
        <v>609</v>
      </c>
      <c r="EA138" s="42" t="s">
        <v>981</v>
      </c>
      <c r="EB138" s="42"/>
      <c r="EC138" s="42"/>
      <c r="ED138" s="9" t="s">
        <v>981</v>
      </c>
      <c r="EE138" s="3" t="s">
        <v>610</v>
      </c>
      <c r="EF138" s="42" t="s">
        <v>996</v>
      </c>
      <c r="EG138" s="42" t="s">
        <v>1081</v>
      </c>
      <c r="EH138" s="42"/>
      <c r="EK138" s="9" t="s">
        <v>1082</v>
      </c>
      <c r="EL138" s="3" t="s">
        <v>62</v>
      </c>
      <c r="EN138" t="s">
        <v>142</v>
      </c>
      <c r="EV138" t="s">
        <v>150</v>
      </c>
      <c r="EW138" t="s">
        <v>151</v>
      </c>
      <c r="EZ138" t="s">
        <v>611</v>
      </c>
      <c r="FA138" s="53" t="s">
        <v>999</v>
      </c>
      <c r="FC138" s="10" t="s">
        <v>999</v>
      </c>
      <c r="FE138" s="6" t="s">
        <v>62</v>
      </c>
      <c r="FI138" s="42"/>
      <c r="FM138" s="6" t="s">
        <v>63</v>
      </c>
      <c r="FR138" s="6" t="s">
        <v>63</v>
      </c>
      <c r="FW138" s="6" t="s">
        <v>63</v>
      </c>
      <c r="GA138" s="6" t="s">
        <v>62</v>
      </c>
      <c r="GF138" s="6">
        <v>2</v>
      </c>
      <c r="GL138" s="6">
        <v>4</v>
      </c>
      <c r="GO138" s="6">
        <v>3</v>
      </c>
      <c r="GQ138" s="6">
        <v>1</v>
      </c>
      <c r="GV138" s="6" t="s">
        <v>62</v>
      </c>
      <c r="HB138" s="6">
        <v>3</v>
      </c>
      <c r="HE138" s="6">
        <v>2</v>
      </c>
      <c r="HK138" s="6">
        <v>4</v>
      </c>
      <c r="HL138" s="6">
        <v>1</v>
      </c>
    </row>
    <row r="139" spans="1:223" hidden="1">
      <c r="A139">
        <v>137</v>
      </c>
      <c r="B139">
        <v>3393501515</v>
      </c>
      <c r="C139">
        <v>56353112</v>
      </c>
      <c r="D139" s="87">
        <v>41857.512974537036</v>
      </c>
      <c r="E139" s="1">
        <v>41857.522245370368</v>
      </c>
      <c r="F139" t="s">
        <v>612</v>
      </c>
      <c r="H139" t="s">
        <v>363</v>
      </c>
      <c r="I139" s="3" t="s">
        <v>35</v>
      </c>
      <c r="P139" s="6" t="s">
        <v>42</v>
      </c>
      <c r="S139" s="3" t="s">
        <v>252</v>
      </c>
      <c r="T139" s="11" t="s">
        <v>949</v>
      </c>
      <c r="V139" s="6" t="s">
        <v>46</v>
      </c>
      <c r="AD139" s="6" t="s">
        <v>54</v>
      </c>
      <c r="AI139" s="6" t="s">
        <v>60</v>
      </c>
      <c r="BA139" s="6" t="s">
        <v>77</v>
      </c>
      <c r="BI139" s="6" t="s">
        <v>84</v>
      </c>
      <c r="BN139" s="3" t="s">
        <v>88</v>
      </c>
      <c r="BU139" s="6" t="s">
        <v>95</v>
      </c>
      <c r="BX139" s="6" t="s">
        <v>98</v>
      </c>
      <c r="CD139" s="6" t="s">
        <v>102</v>
      </c>
      <c r="CI139" s="6" t="s">
        <v>177</v>
      </c>
      <c r="CK139" s="6" t="s">
        <v>177</v>
      </c>
      <c r="CO139" s="6" t="s">
        <v>177</v>
      </c>
      <c r="CQ139" s="6" t="s">
        <v>177</v>
      </c>
      <c r="CS139" s="6" t="s">
        <v>177</v>
      </c>
      <c r="CV139" s="6" t="s">
        <v>184</v>
      </c>
      <c r="CW139" s="6" t="s">
        <v>177</v>
      </c>
      <c r="DB139" s="6" t="s">
        <v>184</v>
      </c>
      <c r="DD139" s="6" t="s">
        <v>184</v>
      </c>
      <c r="DE139" s="6" t="s">
        <v>177</v>
      </c>
      <c r="DG139" s="6" t="s">
        <v>177</v>
      </c>
      <c r="DI139" s="6" t="s">
        <v>177</v>
      </c>
      <c r="DK139" s="6" t="s">
        <v>177</v>
      </c>
      <c r="DN139" s="6" t="s">
        <v>184</v>
      </c>
      <c r="DP139" s="6" t="s">
        <v>184</v>
      </c>
      <c r="DX139" s="3" t="s">
        <v>62</v>
      </c>
      <c r="EA139" s="42"/>
      <c r="EB139" s="42"/>
      <c r="EC139" s="42"/>
      <c r="EE139" s="3" t="s">
        <v>613</v>
      </c>
      <c r="EF139" s="42" t="s">
        <v>1111</v>
      </c>
      <c r="EG139" s="42"/>
      <c r="EH139" s="42"/>
      <c r="EK139" s="9" t="s">
        <v>1092</v>
      </c>
      <c r="EL139" s="3" t="s">
        <v>62</v>
      </c>
      <c r="EN139" t="s">
        <v>142</v>
      </c>
      <c r="EV139" t="s">
        <v>150</v>
      </c>
      <c r="FE139" s="6" t="s">
        <v>62</v>
      </c>
      <c r="FI139" s="42"/>
      <c r="FL139" s="6" t="s">
        <v>62</v>
      </c>
      <c r="FQ139" s="6" t="s">
        <v>62</v>
      </c>
      <c r="FU139" s="3" t="s">
        <v>155</v>
      </c>
      <c r="FX139" s="26" t="s">
        <v>614</v>
      </c>
      <c r="FY139" s="10" t="s">
        <v>1010</v>
      </c>
      <c r="GA139" s="6" t="s">
        <v>62</v>
      </c>
      <c r="GG139" s="6">
        <v>3</v>
      </c>
      <c r="GL139" s="6">
        <v>4</v>
      </c>
      <c r="GM139" s="6">
        <v>1</v>
      </c>
      <c r="GR139" s="6">
        <v>2</v>
      </c>
      <c r="GV139" s="6" t="s">
        <v>62</v>
      </c>
      <c r="HB139" s="6">
        <v>3</v>
      </c>
      <c r="HG139" s="6">
        <v>4</v>
      </c>
      <c r="HH139" s="6">
        <v>1</v>
      </c>
      <c r="HM139" s="6">
        <v>2</v>
      </c>
    </row>
    <row r="140" spans="1:223" hidden="1">
      <c r="A140">
        <v>138</v>
      </c>
      <c r="B140">
        <v>3393423224</v>
      </c>
      <c r="C140">
        <v>56353112</v>
      </c>
      <c r="D140" s="87">
        <v>41857.470983796295</v>
      </c>
      <c r="E140" s="1">
        <v>41857.477372685185</v>
      </c>
      <c r="F140" t="s">
        <v>615</v>
      </c>
      <c r="H140" t="s">
        <v>363</v>
      </c>
      <c r="I140" s="3" t="s">
        <v>35</v>
      </c>
      <c r="P140" s="6" t="s">
        <v>42</v>
      </c>
      <c r="S140" s="3" t="s">
        <v>616</v>
      </c>
      <c r="T140" s="11" t="s">
        <v>949</v>
      </c>
      <c r="Z140" s="4" t="s">
        <v>50</v>
      </c>
      <c r="AD140" s="6" t="s">
        <v>54</v>
      </c>
      <c r="AH140" s="6" t="s">
        <v>59</v>
      </c>
      <c r="AK140" s="3" t="s">
        <v>62</v>
      </c>
      <c r="BD140" s="6" t="s">
        <v>80</v>
      </c>
      <c r="BF140" s="6" t="s">
        <v>617</v>
      </c>
      <c r="BG140" s="10" t="s">
        <v>953</v>
      </c>
      <c r="BL140" s="6" t="s">
        <v>87</v>
      </c>
      <c r="BM140" s="4" t="s">
        <v>618</v>
      </c>
      <c r="BP140" s="4" t="s">
        <v>90</v>
      </c>
      <c r="BU140" s="6" t="s">
        <v>95</v>
      </c>
      <c r="CA140" s="6" t="s">
        <v>101</v>
      </c>
      <c r="CC140" s="3" t="s">
        <v>63</v>
      </c>
      <c r="CK140" s="6" t="s">
        <v>177</v>
      </c>
      <c r="CO140" s="6" t="s">
        <v>177</v>
      </c>
      <c r="CQ140" s="6" t="s">
        <v>177</v>
      </c>
      <c r="CS140" s="6" t="s">
        <v>177</v>
      </c>
      <c r="DC140" s="6" t="s">
        <v>177</v>
      </c>
      <c r="DE140" s="6" t="s">
        <v>177</v>
      </c>
      <c r="DG140" s="6" t="s">
        <v>177</v>
      </c>
      <c r="DI140" s="6" t="s">
        <v>177</v>
      </c>
      <c r="DK140" s="6" t="s">
        <v>177</v>
      </c>
      <c r="DM140" s="6" t="s">
        <v>177</v>
      </c>
      <c r="DO140" s="6" t="s">
        <v>177</v>
      </c>
      <c r="DX140" s="3" t="s">
        <v>62</v>
      </c>
      <c r="DZ140" s="6" t="s">
        <v>619</v>
      </c>
      <c r="EA140" s="42" t="s">
        <v>1071</v>
      </c>
      <c r="EB140" s="42" t="s">
        <v>992</v>
      </c>
      <c r="EC140" s="42"/>
      <c r="ED140" s="9" t="s">
        <v>1074</v>
      </c>
      <c r="EF140" s="42"/>
      <c r="EG140" s="42"/>
      <c r="EH140" s="42"/>
      <c r="EK140" s="9" t="s">
        <v>990</v>
      </c>
      <c r="EM140" s="4" t="s">
        <v>63</v>
      </c>
      <c r="FE140" s="6" t="s">
        <v>62</v>
      </c>
      <c r="FI140" s="42"/>
      <c r="FL140" s="6" t="s">
        <v>62</v>
      </c>
      <c r="FQ140" s="6" t="s">
        <v>62</v>
      </c>
      <c r="FV140" s="6" t="s">
        <v>62</v>
      </c>
      <c r="GA140" s="6" t="s">
        <v>62</v>
      </c>
      <c r="GE140" s="3">
        <v>1</v>
      </c>
      <c r="GJ140" s="6">
        <v>2</v>
      </c>
      <c r="GO140" s="6">
        <v>3</v>
      </c>
      <c r="GT140" s="4">
        <v>4</v>
      </c>
      <c r="GV140" s="6" t="s">
        <v>62</v>
      </c>
      <c r="HB140" s="6">
        <v>3</v>
      </c>
      <c r="HD140" s="6">
        <v>1</v>
      </c>
      <c r="HK140" s="6">
        <v>4</v>
      </c>
      <c r="HM140" s="6">
        <v>2</v>
      </c>
    </row>
    <row r="141" spans="1:223" hidden="1">
      <c r="A141">
        <v>139</v>
      </c>
      <c r="B141">
        <v>3393408759</v>
      </c>
      <c r="C141">
        <v>56353112</v>
      </c>
      <c r="D141" s="87">
        <v>41857.462604166663</v>
      </c>
      <c r="E141" s="1">
        <v>41857.466238425928</v>
      </c>
      <c r="F141" t="s">
        <v>620</v>
      </c>
      <c r="H141" t="s">
        <v>363</v>
      </c>
      <c r="I141" s="3" t="s">
        <v>35</v>
      </c>
      <c r="N141" s="6" t="s">
        <v>40</v>
      </c>
      <c r="S141" s="3" t="s">
        <v>621</v>
      </c>
      <c r="T141" s="11" t="s">
        <v>949</v>
      </c>
      <c r="V141" s="6" t="s">
        <v>46</v>
      </c>
      <c r="AD141" s="6" t="s">
        <v>54</v>
      </c>
      <c r="AI141" s="6" t="s">
        <v>60</v>
      </c>
      <c r="BD141" s="6" t="s">
        <v>80</v>
      </c>
      <c r="BF141" s="6" t="s">
        <v>247</v>
      </c>
      <c r="BG141" s="11" t="s">
        <v>247</v>
      </c>
      <c r="BL141" s="6" t="s">
        <v>87</v>
      </c>
      <c r="BN141" s="3" t="s">
        <v>88</v>
      </c>
      <c r="BR141" s="6" t="s">
        <v>92</v>
      </c>
      <c r="BW141" s="3" t="s">
        <v>97</v>
      </c>
      <c r="CD141" s="6" t="s">
        <v>102</v>
      </c>
      <c r="CI141" s="6" t="s">
        <v>177</v>
      </c>
      <c r="CK141" s="6" t="s">
        <v>177</v>
      </c>
      <c r="CM141" s="6" t="s">
        <v>177</v>
      </c>
      <c r="CO141" s="6" t="s">
        <v>177</v>
      </c>
      <c r="CQ141" s="6" t="s">
        <v>177</v>
      </c>
      <c r="CS141" s="6" t="s">
        <v>177</v>
      </c>
      <c r="CU141" s="6" t="s">
        <v>177</v>
      </c>
      <c r="CX141" s="6" t="s">
        <v>184</v>
      </c>
      <c r="CZ141" s="6" t="s">
        <v>184</v>
      </c>
      <c r="DA141" s="6" t="s">
        <v>177</v>
      </c>
      <c r="DD141" s="6" t="s">
        <v>184</v>
      </c>
      <c r="DE141" s="6" t="s">
        <v>177</v>
      </c>
      <c r="DG141" s="6" t="s">
        <v>177</v>
      </c>
      <c r="DI141" s="6" t="s">
        <v>177</v>
      </c>
      <c r="DK141" s="6" t="s">
        <v>177</v>
      </c>
      <c r="DM141" s="6" t="s">
        <v>177</v>
      </c>
      <c r="DO141" s="6" t="s">
        <v>177</v>
      </c>
      <c r="DX141" s="3" t="s">
        <v>62</v>
      </c>
      <c r="DZ141" s="6" t="s">
        <v>622</v>
      </c>
      <c r="EA141" s="42" t="s">
        <v>981</v>
      </c>
      <c r="EB141" s="42"/>
      <c r="EC141" s="42"/>
      <c r="ED141" s="9" t="s">
        <v>981</v>
      </c>
      <c r="EE141" s="3" t="s">
        <v>623</v>
      </c>
      <c r="EF141" s="42" t="s">
        <v>1110</v>
      </c>
      <c r="EG141" s="42"/>
      <c r="EH141" s="42"/>
      <c r="EK141" s="9" t="s">
        <v>1087</v>
      </c>
      <c r="EM141" s="4" t="s">
        <v>63</v>
      </c>
      <c r="FF141" s="6" t="s">
        <v>63</v>
      </c>
      <c r="FI141" s="42"/>
      <c r="FM141" s="6" t="s">
        <v>63</v>
      </c>
      <c r="FR141" s="6" t="s">
        <v>63</v>
      </c>
      <c r="FV141" s="6" t="s">
        <v>62</v>
      </c>
      <c r="GA141" s="6" t="s">
        <v>62</v>
      </c>
      <c r="GF141" s="6">
        <v>2</v>
      </c>
      <c r="GL141" s="6">
        <v>4</v>
      </c>
      <c r="GO141" s="6">
        <v>3</v>
      </c>
      <c r="GQ141" s="6">
        <v>1</v>
      </c>
      <c r="GV141" s="6" t="s">
        <v>62</v>
      </c>
      <c r="HC141" s="6">
        <v>4</v>
      </c>
      <c r="HE141" s="6">
        <v>2</v>
      </c>
      <c r="HJ141" s="6">
        <v>3</v>
      </c>
      <c r="HL141" s="6">
        <v>1</v>
      </c>
    </row>
    <row r="142" spans="1:223" hidden="1">
      <c r="A142">
        <v>140</v>
      </c>
      <c r="B142">
        <v>3393407859</v>
      </c>
      <c r="C142">
        <v>56353112</v>
      </c>
      <c r="D142" s="87">
        <v>41857.450277777774</v>
      </c>
      <c r="E142" s="1">
        <v>41857.464733796296</v>
      </c>
      <c r="F142" t="s">
        <v>624</v>
      </c>
      <c r="H142" t="s">
        <v>363</v>
      </c>
      <c r="J142" s="6" t="s">
        <v>36</v>
      </c>
      <c r="P142" s="6" t="s">
        <v>42</v>
      </c>
      <c r="S142" s="3" t="s">
        <v>252</v>
      </c>
      <c r="T142" s="11" t="s">
        <v>949</v>
      </c>
      <c r="U142" s="3" t="s">
        <v>45</v>
      </c>
      <c r="AA142" s="3" t="s">
        <v>51</v>
      </c>
      <c r="BI142" s="6" t="s">
        <v>84</v>
      </c>
      <c r="BN142" s="3" t="s">
        <v>88</v>
      </c>
      <c r="BS142" s="6" t="s">
        <v>93</v>
      </c>
      <c r="BW142" s="3" t="s">
        <v>97</v>
      </c>
      <c r="CC142" s="3" t="s">
        <v>63</v>
      </c>
      <c r="CI142" s="6" t="s">
        <v>177</v>
      </c>
      <c r="CK142" s="6" t="s">
        <v>177</v>
      </c>
      <c r="CN142" s="6" t="s">
        <v>184</v>
      </c>
      <c r="CO142" s="6" t="s">
        <v>177</v>
      </c>
      <c r="CQ142" s="6" t="s">
        <v>177</v>
      </c>
      <c r="CS142" s="6" t="s">
        <v>177</v>
      </c>
      <c r="CU142" s="6" t="s">
        <v>177</v>
      </c>
      <c r="CW142" s="6" t="s">
        <v>177</v>
      </c>
      <c r="CY142" s="6" t="s">
        <v>177</v>
      </c>
      <c r="DB142" s="6" t="s">
        <v>184</v>
      </c>
      <c r="DD142" s="6" t="s">
        <v>184</v>
      </c>
      <c r="DE142" s="6" t="s">
        <v>177</v>
      </c>
      <c r="DG142" s="6" t="s">
        <v>177</v>
      </c>
      <c r="DI142" s="6" t="s">
        <v>177</v>
      </c>
      <c r="DL142" s="6" t="s">
        <v>184</v>
      </c>
      <c r="DM142" s="6" t="s">
        <v>177</v>
      </c>
      <c r="DO142" s="6" t="s">
        <v>177</v>
      </c>
      <c r="DX142" s="3" t="s">
        <v>62</v>
      </c>
      <c r="EA142" s="42"/>
      <c r="EB142" s="42"/>
      <c r="EC142" s="42"/>
      <c r="EE142" s="3" t="s">
        <v>625</v>
      </c>
      <c r="EF142" s="42" t="s">
        <v>1081</v>
      </c>
      <c r="EG142" s="42"/>
      <c r="EH142" s="42"/>
      <c r="EJ142" s="77" t="s">
        <v>242</v>
      </c>
      <c r="EK142" s="9" t="s">
        <v>1081</v>
      </c>
      <c r="EL142" s="3" t="s">
        <v>62</v>
      </c>
      <c r="FI142" s="42"/>
    </row>
    <row r="143" spans="1:223" hidden="1">
      <c r="A143">
        <v>141</v>
      </c>
      <c r="B143">
        <v>3393366389</v>
      </c>
      <c r="C143">
        <v>56353112</v>
      </c>
      <c r="D143" s="87">
        <v>41857.433564814812</v>
      </c>
      <c r="E143" s="1">
        <v>41857.439849537041</v>
      </c>
      <c r="F143" t="s">
        <v>626</v>
      </c>
      <c r="H143" t="s">
        <v>363</v>
      </c>
      <c r="I143" s="3" t="s">
        <v>35</v>
      </c>
      <c r="P143" s="6" t="s">
        <v>42</v>
      </c>
      <c r="S143" s="3" t="s">
        <v>252</v>
      </c>
      <c r="T143" s="11" t="s">
        <v>949</v>
      </c>
      <c r="V143" s="6" t="s">
        <v>46</v>
      </c>
      <c r="AD143" s="6" t="s">
        <v>54</v>
      </c>
      <c r="AI143" s="6" t="s">
        <v>60</v>
      </c>
      <c r="BD143" s="6" t="s">
        <v>80</v>
      </c>
      <c r="BF143" s="6" t="s">
        <v>179</v>
      </c>
      <c r="BG143" s="11" t="s">
        <v>179</v>
      </c>
      <c r="BI143" s="6" t="s">
        <v>84</v>
      </c>
      <c r="BN143" s="3" t="s">
        <v>88</v>
      </c>
      <c r="BT143" s="6" t="s">
        <v>94</v>
      </c>
      <c r="BX143" s="6" t="s">
        <v>98</v>
      </c>
      <c r="CD143" s="6" t="s">
        <v>102</v>
      </c>
      <c r="CJ143" s="6" t="s">
        <v>184</v>
      </c>
      <c r="CL143" s="6" t="s">
        <v>184</v>
      </c>
      <c r="CN143" s="6" t="s">
        <v>184</v>
      </c>
      <c r="CP143" s="6" t="s">
        <v>184</v>
      </c>
      <c r="CQ143" s="6" t="s">
        <v>177</v>
      </c>
      <c r="CV143" s="6" t="s">
        <v>184</v>
      </c>
      <c r="CZ143" s="6" t="s">
        <v>184</v>
      </c>
      <c r="DF143" s="6" t="s">
        <v>184</v>
      </c>
      <c r="DJ143" s="6" t="s">
        <v>184</v>
      </c>
      <c r="DL143" s="6" t="s">
        <v>184</v>
      </c>
      <c r="DP143" s="6" t="s">
        <v>184</v>
      </c>
      <c r="DQ143" s="6" t="s">
        <v>1028</v>
      </c>
      <c r="DR143" s="56" t="s">
        <v>1061</v>
      </c>
      <c r="DS143" s="56" t="s">
        <v>982</v>
      </c>
      <c r="DY143" s="6" t="s">
        <v>63</v>
      </c>
      <c r="DZ143" s="6" t="s">
        <v>627</v>
      </c>
      <c r="EA143" s="42" t="s">
        <v>982</v>
      </c>
      <c r="EB143" s="42" t="s">
        <v>993</v>
      </c>
      <c r="EC143" s="42"/>
      <c r="ED143" s="9" t="s">
        <v>1058</v>
      </c>
      <c r="EE143" s="3" t="s">
        <v>628</v>
      </c>
      <c r="EF143" s="42" t="s">
        <v>1081</v>
      </c>
      <c r="EG143" s="42"/>
      <c r="EH143" s="42"/>
      <c r="EK143" s="9" t="s">
        <v>1081</v>
      </c>
      <c r="EM143" s="4" t="s">
        <v>63</v>
      </c>
      <c r="FF143" s="6" t="s">
        <v>63</v>
      </c>
      <c r="FI143" s="42"/>
      <c r="FM143" s="6" t="s">
        <v>63</v>
      </c>
      <c r="FN143" s="6" t="s">
        <v>319</v>
      </c>
      <c r="FO143" s="9" t="s">
        <v>319</v>
      </c>
      <c r="FR143" s="6" t="s">
        <v>63</v>
      </c>
      <c r="FW143" s="6" t="s">
        <v>63</v>
      </c>
      <c r="GA143" s="6" t="s">
        <v>62</v>
      </c>
      <c r="GE143" s="3">
        <v>1</v>
      </c>
      <c r="GJ143" s="6">
        <v>2</v>
      </c>
      <c r="GO143" s="6">
        <v>3</v>
      </c>
      <c r="GT143" s="4">
        <v>4</v>
      </c>
      <c r="GV143" s="6" t="s">
        <v>62</v>
      </c>
      <c r="GZ143" s="6">
        <v>1</v>
      </c>
      <c r="HF143" s="6">
        <v>3</v>
      </c>
      <c r="HI143" s="6">
        <v>2</v>
      </c>
      <c r="HO143" s="4">
        <v>4</v>
      </c>
    </row>
    <row r="144" spans="1:223" hidden="1">
      <c r="A144">
        <v>142</v>
      </c>
      <c r="B144">
        <v>3393347688</v>
      </c>
      <c r="C144">
        <v>56353112</v>
      </c>
      <c r="D144" s="87">
        <v>41857.419953703706</v>
      </c>
      <c r="E144" s="1">
        <v>41857.424768518518</v>
      </c>
      <c r="F144" t="s">
        <v>629</v>
      </c>
      <c r="H144" t="s">
        <v>363</v>
      </c>
      <c r="J144" s="6" t="s">
        <v>36</v>
      </c>
      <c r="Q144" s="6" t="s">
        <v>43</v>
      </c>
      <c r="S144" s="3" t="s">
        <v>310</v>
      </c>
      <c r="T144" s="11" t="s">
        <v>949</v>
      </c>
      <c r="V144" s="6" t="s">
        <v>46</v>
      </c>
      <c r="AD144" s="6" t="s">
        <v>54</v>
      </c>
      <c r="AI144" s="6" t="s">
        <v>60</v>
      </c>
      <c r="BD144" s="6" t="s">
        <v>80</v>
      </c>
      <c r="BF144" s="6" t="s">
        <v>179</v>
      </c>
      <c r="BG144" s="11" t="s">
        <v>179</v>
      </c>
      <c r="BK144" s="6" t="s">
        <v>86</v>
      </c>
      <c r="BN144" s="3" t="s">
        <v>88</v>
      </c>
      <c r="BS144" s="6" t="s">
        <v>93</v>
      </c>
      <c r="BW144" s="3" t="s">
        <v>97</v>
      </c>
      <c r="CC144" s="3" t="s">
        <v>63</v>
      </c>
      <c r="CI144" s="6" t="s">
        <v>177</v>
      </c>
      <c r="CK144" s="6" t="s">
        <v>177</v>
      </c>
      <c r="CO144" s="6" t="s">
        <v>177</v>
      </c>
      <c r="CS144" s="6" t="s">
        <v>177</v>
      </c>
      <c r="CX144" s="6" t="s">
        <v>184</v>
      </c>
      <c r="DC144" s="6" t="s">
        <v>177</v>
      </c>
      <c r="DE144" s="6" t="s">
        <v>177</v>
      </c>
      <c r="DG144" s="6" t="s">
        <v>177</v>
      </c>
      <c r="DI144" s="6" t="s">
        <v>177</v>
      </c>
      <c r="DK144" s="6" t="s">
        <v>177</v>
      </c>
      <c r="DO144" s="6" t="s">
        <v>177</v>
      </c>
      <c r="DX144" s="3" t="s">
        <v>62</v>
      </c>
      <c r="EA144" s="42"/>
      <c r="EB144" s="42"/>
      <c r="EC144" s="42"/>
      <c r="EF144" s="42"/>
      <c r="EG144" s="42"/>
      <c r="EH144" s="42"/>
      <c r="EK144" s="9" t="s">
        <v>990</v>
      </c>
      <c r="EM144" s="4" t="s">
        <v>63</v>
      </c>
      <c r="FE144" s="6" t="s">
        <v>62</v>
      </c>
      <c r="FI144" s="42"/>
      <c r="FL144" s="6" t="s">
        <v>62</v>
      </c>
      <c r="FR144" s="6" t="s">
        <v>63</v>
      </c>
      <c r="FV144" s="6" t="s">
        <v>62</v>
      </c>
      <c r="GB144" s="4" t="s">
        <v>63</v>
      </c>
      <c r="GV144" s="6" t="s">
        <v>62</v>
      </c>
      <c r="HA144" s="6">
        <v>2</v>
      </c>
      <c r="HD144" s="6">
        <v>1</v>
      </c>
      <c r="HK144" s="6">
        <v>4</v>
      </c>
      <c r="HN144" s="6">
        <v>3</v>
      </c>
    </row>
    <row r="145" spans="1:223" hidden="1">
      <c r="A145">
        <v>143</v>
      </c>
      <c r="B145">
        <v>3393242329</v>
      </c>
      <c r="C145">
        <v>56353112</v>
      </c>
      <c r="D145" s="87">
        <v>41857.341180555559</v>
      </c>
      <c r="E145" s="1">
        <v>41857.347858796296</v>
      </c>
      <c r="F145" t="s">
        <v>630</v>
      </c>
      <c r="H145" t="s">
        <v>363</v>
      </c>
      <c r="I145" s="3" t="s">
        <v>35</v>
      </c>
      <c r="L145" s="6" t="s">
        <v>38</v>
      </c>
      <c r="S145" s="3" t="s">
        <v>186</v>
      </c>
      <c r="T145" s="11" t="s">
        <v>949</v>
      </c>
      <c r="W145" s="6" t="s">
        <v>47</v>
      </c>
      <c r="AD145" s="6" t="s">
        <v>54</v>
      </c>
      <c r="AI145" s="6" t="s">
        <v>60</v>
      </c>
      <c r="AR145" s="6" t="s">
        <v>1044</v>
      </c>
      <c r="BF145" s="6" t="s">
        <v>204</v>
      </c>
      <c r="BG145" s="11" t="s">
        <v>204</v>
      </c>
      <c r="BK145" s="6" t="s">
        <v>86</v>
      </c>
      <c r="BM145" s="4" t="s">
        <v>631</v>
      </c>
      <c r="BN145" s="3" t="s">
        <v>88</v>
      </c>
      <c r="BV145" s="4" t="s">
        <v>96</v>
      </c>
      <c r="BW145" s="3" t="s">
        <v>97</v>
      </c>
      <c r="CG145" s="6" t="s">
        <v>632</v>
      </c>
      <c r="CH145" s="9" t="s">
        <v>978</v>
      </c>
      <c r="CI145" s="6" t="s">
        <v>177</v>
      </c>
      <c r="CK145" s="6" t="s">
        <v>177</v>
      </c>
      <c r="CM145" s="6" t="s">
        <v>177</v>
      </c>
      <c r="CO145" s="6" t="s">
        <v>177</v>
      </c>
      <c r="CQ145" s="6" t="s">
        <v>177</v>
      </c>
      <c r="CS145" s="6" t="s">
        <v>177</v>
      </c>
      <c r="CU145" s="6" t="s">
        <v>177</v>
      </c>
      <c r="CW145" s="6" t="s">
        <v>177</v>
      </c>
      <c r="CY145" s="6" t="s">
        <v>177</v>
      </c>
      <c r="DA145" s="6" t="s">
        <v>177</v>
      </c>
      <c r="DC145" s="6" t="s">
        <v>177</v>
      </c>
      <c r="DE145" s="6" t="s">
        <v>177</v>
      </c>
      <c r="DG145" s="6" t="s">
        <v>177</v>
      </c>
      <c r="DI145" s="6" t="s">
        <v>177</v>
      </c>
      <c r="DK145" s="6" t="s">
        <v>177</v>
      </c>
      <c r="DM145" s="6" t="s">
        <v>177</v>
      </c>
      <c r="DO145" s="6" t="s">
        <v>177</v>
      </c>
      <c r="DX145" s="3" t="s">
        <v>62</v>
      </c>
      <c r="DZ145" s="6" t="s">
        <v>633</v>
      </c>
      <c r="EA145" s="42" t="s">
        <v>981</v>
      </c>
      <c r="EB145" s="42"/>
      <c r="EC145" s="42"/>
      <c r="ED145" s="9" t="s">
        <v>981</v>
      </c>
      <c r="EE145" s="3" t="s">
        <v>634</v>
      </c>
      <c r="EF145" s="42" t="s">
        <v>1110</v>
      </c>
      <c r="EG145" s="42"/>
      <c r="EH145" s="42"/>
      <c r="EK145" s="9" t="s">
        <v>1087</v>
      </c>
      <c r="EL145" s="3" t="s">
        <v>62</v>
      </c>
      <c r="EN145" t="s">
        <v>142</v>
      </c>
      <c r="ET145" t="s">
        <v>148</v>
      </c>
      <c r="EV145" t="s">
        <v>150</v>
      </c>
      <c r="EW145" t="s">
        <v>151</v>
      </c>
      <c r="FE145" s="6" t="s">
        <v>62</v>
      </c>
      <c r="FI145" s="42"/>
      <c r="FM145" s="6" t="s">
        <v>63</v>
      </c>
      <c r="FN145" s="6" t="s">
        <v>635</v>
      </c>
      <c r="FO145" s="9" t="s">
        <v>1012</v>
      </c>
      <c r="FQ145" s="6" t="s">
        <v>62</v>
      </c>
      <c r="FV145" s="6" t="s">
        <v>62</v>
      </c>
      <c r="GA145" s="6" t="s">
        <v>62</v>
      </c>
      <c r="GF145" s="6">
        <v>2</v>
      </c>
      <c r="GL145" s="6">
        <v>4</v>
      </c>
      <c r="GO145" s="6">
        <v>3</v>
      </c>
      <c r="GQ145" s="6">
        <v>1</v>
      </c>
      <c r="GV145" s="6" t="s">
        <v>62</v>
      </c>
      <c r="HC145" s="6">
        <v>4</v>
      </c>
      <c r="HF145" s="6">
        <v>3</v>
      </c>
      <c r="HI145" s="6">
        <v>2</v>
      </c>
      <c r="HL145" s="6">
        <v>1</v>
      </c>
    </row>
    <row r="146" spans="1:223" hidden="1">
      <c r="A146">
        <v>144</v>
      </c>
      <c r="B146">
        <v>3393203566</v>
      </c>
      <c r="C146">
        <v>56353112</v>
      </c>
      <c r="D146" s="87">
        <v>41857.30978009259</v>
      </c>
      <c r="E146" s="1">
        <v>41857.314386574071</v>
      </c>
      <c r="F146" t="s">
        <v>636</v>
      </c>
      <c r="H146" t="s">
        <v>363</v>
      </c>
      <c r="I146" s="3" t="s">
        <v>35</v>
      </c>
      <c r="P146" s="6" t="s">
        <v>42</v>
      </c>
      <c r="S146" s="3" t="s">
        <v>252</v>
      </c>
      <c r="T146" s="11" t="s">
        <v>949</v>
      </c>
      <c r="V146" s="6" t="s">
        <v>46</v>
      </c>
      <c r="AA146" s="3" t="s">
        <v>51</v>
      </c>
      <c r="BK146" s="6" t="s">
        <v>86</v>
      </c>
      <c r="BO146" s="6" t="s">
        <v>89</v>
      </c>
      <c r="BR146" s="6" t="s">
        <v>92</v>
      </c>
      <c r="BX146" s="6" t="s">
        <v>98</v>
      </c>
      <c r="CC146" s="3" t="s">
        <v>63</v>
      </c>
      <c r="CJ146" s="6" t="s">
        <v>184</v>
      </c>
      <c r="CL146" s="6" t="s">
        <v>184</v>
      </c>
      <c r="CM146" s="6" t="s">
        <v>177</v>
      </c>
      <c r="CO146" s="6" t="s">
        <v>177</v>
      </c>
      <c r="CQ146" s="6" t="s">
        <v>177</v>
      </c>
      <c r="CS146" s="6" t="s">
        <v>177</v>
      </c>
      <c r="CV146" s="6" t="s">
        <v>184</v>
      </c>
      <c r="CW146" s="6" t="s">
        <v>177</v>
      </c>
      <c r="CZ146" s="6" t="s">
        <v>184</v>
      </c>
      <c r="DA146" s="6" t="s">
        <v>177</v>
      </c>
      <c r="DC146" s="6" t="s">
        <v>177</v>
      </c>
      <c r="DE146" s="6" t="s">
        <v>177</v>
      </c>
      <c r="DG146" s="6" t="s">
        <v>177</v>
      </c>
      <c r="DI146" s="6" t="s">
        <v>177</v>
      </c>
      <c r="DK146" s="6" t="s">
        <v>177</v>
      </c>
      <c r="DM146" s="6" t="s">
        <v>177</v>
      </c>
      <c r="DP146" s="6" t="s">
        <v>184</v>
      </c>
      <c r="DX146" s="3" t="s">
        <v>62</v>
      </c>
      <c r="EA146" s="42"/>
      <c r="EB146" s="42"/>
      <c r="EC146" s="42"/>
      <c r="EE146" s="3" t="s">
        <v>637</v>
      </c>
      <c r="EF146" s="42" t="s">
        <v>1081</v>
      </c>
      <c r="EG146" s="42"/>
      <c r="EH146" s="42"/>
      <c r="EJ146" s="78" t="s">
        <v>1138</v>
      </c>
      <c r="EK146" s="9" t="s">
        <v>1081</v>
      </c>
      <c r="EM146" s="4" t="s">
        <v>63</v>
      </c>
      <c r="FD146" s="3" t="s">
        <v>155</v>
      </c>
      <c r="FG146" s="6" t="s">
        <v>326</v>
      </c>
      <c r="FH146" s="41" t="s">
        <v>1009</v>
      </c>
      <c r="FI146" s="53"/>
      <c r="FJ146" s="10" t="s">
        <v>1009</v>
      </c>
      <c r="FL146" s="6" t="s">
        <v>62</v>
      </c>
      <c r="FR146" s="6" t="s">
        <v>63</v>
      </c>
      <c r="FV146" s="6" t="s">
        <v>62</v>
      </c>
      <c r="GA146" s="6" t="s">
        <v>62</v>
      </c>
      <c r="GE146" s="3">
        <v>1</v>
      </c>
      <c r="GJ146" s="6">
        <v>2</v>
      </c>
      <c r="GP146" s="6">
        <v>4</v>
      </c>
      <c r="GS146" s="6">
        <v>3</v>
      </c>
      <c r="GV146" s="6" t="s">
        <v>62</v>
      </c>
      <c r="HB146" s="6">
        <v>3</v>
      </c>
      <c r="HD146" s="6">
        <v>1</v>
      </c>
      <c r="HK146" s="6">
        <v>4</v>
      </c>
      <c r="HM146" s="6">
        <v>2</v>
      </c>
    </row>
    <row r="147" spans="1:223" hidden="1">
      <c r="A147">
        <v>145</v>
      </c>
      <c r="B147">
        <v>3393193446</v>
      </c>
      <c r="C147">
        <v>56353112</v>
      </c>
      <c r="D147" s="87">
        <v>41857.301134259258</v>
      </c>
      <c r="E147" s="1">
        <v>41857.308344907404</v>
      </c>
      <c r="F147" t="s">
        <v>638</v>
      </c>
      <c r="H147" t="s">
        <v>363</v>
      </c>
      <c r="I147" s="3" t="s">
        <v>35</v>
      </c>
      <c r="O147" s="6" t="s">
        <v>41</v>
      </c>
      <c r="S147" s="3" t="s">
        <v>639</v>
      </c>
      <c r="T147" s="11" t="s">
        <v>949</v>
      </c>
      <c r="V147" s="6" t="s">
        <v>46</v>
      </c>
      <c r="AD147" s="6" t="s">
        <v>54</v>
      </c>
      <c r="AI147" s="6" t="s">
        <v>60</v>
      </c>
      <c r="BD147" s="6" t="s">
        <v>80</v>
      </c>
      <c r="BF147" s="6" t="s">
        <v>179</v>
      </c>
      <c r="BK147" s="6" t="s">
        <v>86</v>
      </c>
      <c r="BO147" s="6" t="s">
        <v>89</v>
      </c>
      <c r="BV147" s="4" t="s">
        <v>96</v>
      </c>
      <c r="BX147" s="6" t="s">
        <v>98</v>
      </c>
      <c r="CD147" s="6" t="s">
        <v>102</v>
      </c>
      <c r="CN147" s="6" t="s">
        <v>184</v>
      </c>
      <c r="CQ147" s="6" t="s">
        <v>177</v>
      </c>
      <c r="CS147" s="6" t="s">
        <v>177</v>
      </c>
      <c r="CV147" s="6" t="s">
        <v>184</v>
      </c>
      <c r="CX147" s="6" t="s">
        <v>184</v>
      </c>
      <c r="DA147" s="6" t="s">
        <v>177</v>
      </c>
      <c r="DD147" s="6" t="s">
        <v>184</v>
      </c>
      <c r="DE147" s="6" t="s">
        <v>177</v>
      </c>
      <c r="DI147" s="6" t="s">
        <v>177</v>
      </c>
      <c r="DL147" s="6" t="s">
        <v>184</v>
      </c>
      <c r="DP147" s="6" t="s">
        <v>184</v>
      </c>
      <c r="DY147" s="6" t="s">
        <v>63</v>
      </c>
      <c r="DZ147" s="6" t="s">
        <v>640</v>
      </c>
      <c r="EA147" s="42" t="s">
        <v>982</v>
      </c>
      <c r="EB147" s="42" t="s">
        <v>989</v>
      </c>
      <c r="EC147" s="42"/>
      <c r="ED147" s="9" t="s">
        <v>1059</v>
      </c>
      <c r="EE147" s="3" t="s">
        <v>997</v>
      </c>
      <c r="EF147" s="42" t="s">
        <v>1110</v>
      </c>
      <c r="EG147" s="42"/>
      <c r="EH147" s="42"/>
      <c r="EK147" s="9" t="s">
        <v>1087</v>
      </c>
      <c r="EM147" s="4" t="s">
        <v>63</v>
      </c>
      <c r="FE147" s="6" t="s">
        <v>62</v>
      </c>
      <c r="FI147" s="42"/>
      <c r="FL147" s="6" t="s">
        <v>62</v>
      </c>
      <c r="FQ147" s="6" t="s">
        <v>62</v>
      </c>
      <c r="FV147" s="6" t="s">
        <v>62</v>
      </c>
      <c r="GB147" s="4" t="s">
        <v>63</v>
      </c>
      <c r="GW147" s="6" t="s">
        <v>63</v>
      </c>
    </row>
    <row r="148" spans="1:223" hidden="1">
      <c r="A148">
        <v>146</v>
      </c>
      <c r="B148">
        <v>3393160941</v>
      </c>
      <c r="C148">
        <v>56353112</v>
      </c>
      <c r="D148" s="87">
        <v>41857.272546296299</v>
      </c>
      <c r="E148" s="1">
        <v>41857.277569444443</v>
      </c>
      <c r="F148" t="s">
        <v>641</v>
      </c>
      <c r="H148" t="s">
        <v>363</v>
      </c>
      <c r="J148" s="6" t="s">
        <v>36</v>
      </c>
      <c r="O148" s="6" t="s">
        <v>41</v>
      </c>
      <c r="S148" s="3" t="s">
        <v>642</v>
      </c>
      <c r="T148" s="11" t="s">
        <v>949</v>
      </c>
      <c r="U148" s="3" t="s">
        <v>45</v>
      </c>
      <c r="AD148" s="6" t="s">
        <v>54</v>
      </c>
      <c r="AI148" s="6" t="s">
        <v>60</v>
      </c>
      <c r="BA148" s="6" t="s">
        <v>77</v>
      </c>
      <c r="BH148" s="3" t="s">
        <v>83</v>
      </c>
      <c r="BN148" s="3" t="s">
        <v>88</v>
      </c>
      <c r="BQ148" s="6" t="s">
        <v>91</v>
      </c>
      <c r="BW148" s="3" t="s">
        <v>97</v>
      </c>
      <c r="CD148" s="6" t="s">
        <v>102</v>
      </c>
      <c r="CI148" s="6" t="s">
        <v>177</v>
      </c>
      <c r="CK148" s="6" t="s">
        <v>177</v>
      </c>
      <c r="CN148" s="6" t="s">
        <v>184</v>
      </c>
      <c r="CO148" s="6" t="s">
        <v>177</v>
      </c>
      <c r="CR148" s="6" t="s">
        <v>184</v>
      </c>
      <c r="CT148" s="6" t="s">
        <v>184</v>
      </c>
      <c r="CV148" s="6" t="s">
        <v>184</v>
      </c>
      <c r="CX148" s="6" t="s">
        <v>184</v>
      </c>
      <c r="DD148" s="6" t="s">
        <v>184</v>
      </c>
      <c r="DE148" s="6" t="s">
        <v>177</v>
      </c>
      <c r="DH148" s="6" t="s">
        <v>184</v>
      </c>
      <c r="DI148" s="6" t="s">
        <v>177</v>
      </c>
      <c r="DL148" s="6" t="s">
        <v>184</v>
      </c>
      <c r="DM148" s="6" t="s">
        <v>177</v>
      </c>
      <c r="DO148" s="6" t="s">
        <v>177</v>
      </c>
      <c r="DY148" s="6" t="s">
        <v>63</v>
      </c>
      <c r="EA148" s="42"/>
      <c r="EB148" s="42"/>
      <c r="EC148" s="42"/>
      <c r="EF148" s="42"/>
      <c r="EG148" s="42"/>
      <c r="EH148" s="42"/>
      <c r="EJ148" s="59" t="s">
        <v>242</v>
      </c>
      <c r="EK148" s="9" t="s">
        <v>990</v>
      </c>
      <c r="EL148" s="3" t="s">
        <v>62</v>
      </c>
      <c r="EN148" t="s">
        <v>142</v>
      </c>
      <c r="FF148" s="6" t="s">
        <v>63</v>
      </c>
      <c r="FI148" s="42"/>
      <c r="FL148" s="6" t="s">
        <v>62</v>
      </c>
      <c r="FR148" s="6" t="s">
        <v>63</v>
      </c>
      <c r="FV148" s="6" t="s">
        <v>62</v>
      </c>
      <c r="GB148" s="4" t="s">
        <v>63</v>
      </c>
      <c r="GW148" s="6" t="s">
        <v>63</v>
      </c>
    </row>
    <row r="149" spans="1:223" hidden="1">
      <c r="A149">
        <v>147</v>
      </c>
      <c r="B149">
        <v>3392969030</v>
      </c>
      <c r="C149">
        <v>56353112</v>
      </c>
      <c r="D149" s="87">
        <v>41857.11178240741</v>
      </c>
      <c r="E149" s="1">
        <v>41857.120208333334</v>
      </c>
      <c r="F149" t="s">
        <v>643</v>
      </c>
      <c r="H149" t="s">
        <v>363</v>
      </c>
      <c r="J149" s="6" t="s">
        <v>36</v>
      </c>
      <c r="N149" s="6" t="s">
        <v>40</v>
      </c>
      <c r="S149" s="3" t="s">
        <v>223</v>
      </c>
      <c r="T149" s="11" t="s">
        <v>949</v>
      </c>
      <c r="W149" s="6" t="s">
        <v>47</v>
      </c>
      <c r="AD149" s="6" t="s">
        <v>54</v>
      </c>
      <c r="AI149" s="6" t="s">
        <v>60</v>
      </c>
      <c r="BD149" s="6" t="s">
        <v>80</v>
      </c>
      <c r="BF149" s="6" t="s">
        <v>644</v>
      </c>
      <c r="BG149" s="10" t="s">
        <v>956</v>
      </c>
      <c r="BI149" s="6" t="s">
        <v>84</v>
      </c>
      <c r="BN149" s="3" t="s">
        <v>88</v>
      </c>
      <c r="BT149" s="6" t="s">
        <v>94</v>
      </c>
      <c r="BW149" s="3" t="s">
        <v>97</v>
      </c>
      <c r="CC149" s="3" t="s">
        <v>63</v>
      </c>
      <c r="CI149" s="6" t="s">
        <v>177</v>
      </c>
      <c r="CN149" s="6" t="s">
        <v>184</v>
      </c>
      <c r="CO149" s="6" t="s">
        <v>177</v>
      </c>
      <c r="CR149" s="6" t="s">
        <v>184</v>
      </c>
      <c r="CS149" s="6" t="s">
        <v>177</v>
      </c>
      <c r="CV149" s="6" t="s">
        <v>184</v>
      </c>
      <c r="CW149" s="6" t="s">
        <v>177</v>
      </c>
      <c r="CY149" s="6" t="s">
        <v>177</v>
      </c>
      <c r="DB149" s="6" t="s">
        <v>184</v>
      </c>
      <c r="DC149" s="6" t="s">
        <v>177</v>
      </c>
      <c r="DE149" s="6" t="s">
        <v>177</v>
      </c>
      <c r="DJ149" s="6" t="s">
        <v>184</v>
      </c>
      <c r="DM149" s="6" t="s">
        <v>177</v>
      </c>
      <c r="DO149" s="6" t="s">
        <v>177</v>
      </c>
      <c r="DQ149" s="6" t="s">
        <v>645</v>
      </c>
      <c r="DR149" s="56" t="s">
        <v>1050</v>
      </c>
      <c r="DS149" s="56" t="s">
        <v>984</v>
      </c>
      <c r="DT149" s="56" t="s">
        <v>980</v>
      </c>
      <c r="DX149" s="3" t="s">
        <v>62</v>
      </c>
      <c r="DZ149" s="6" t="s">
        <v>646</v>
      </c>
      <c r="EA149" s="42" t="s">
        <v>992</v>
      </c>
      <c r="EB149" s="42"/>
      <c r="EC149" s="42"/>
      <c r="ED149" s="9" t="s">
        <v>992</v>
      </c>
      <c r="EE149" s="71" t="s">
        <v>647</v>
      </c>
      <c r="EF149" s="42" t="s">
        <v>1081</v>
      </c>
      <c r="EG149" s="42"/>
      <c r="EH149" s="42"/>
      <c r="EJ149" s="63" t="s">
        <v>1140</v>
      </c>
      <c r="EK149" s="9" t="s">
        <v>1081</v>
      </c>
      <c r="EM149" s="4" t="s">
        <v>63</v>
      </c>
      <c r="FF149" s="6" t="s">
        <v>63</v>
      </c>
      <c r="FG149" s="6" t="s">
        <v>648</v>
      </c>
      <c r="FH149" s="41" t="s">
        <v>1006</v>
      </c>
      <c r="FI149" s="53"/>
      <c r="FJ149" s="10" t="s">
        <v>1006</v>
      </c>
      <c r="FM149" s="6" t="s">
        <v>63</v>
      </c>
      <c r="FR149" s="6" t="s">
        <v>63</v>
      </c>
      <c r="FV149" s="6" t="s">
        <v>62</v>
      </c>
      <c r="GA149" s="6" t="s">
        <v>62</v>
      </c>
      <c r="GE149" s="3">
        <v>1</v>
      </c>
      <c r="GK149" s="6">
        <v>3</v>
      </c>
      <c r="GN149" s="6">
        <v>2</v>
      </c>
      <c r="GT149" s="4">
        <v>4</v>
      </c>
      <c r="GV149" s="6" t="s">
        <v>62</v>
      </c>
      <c r="HA149" s="6">
        <v>2</v>
      </c>
      <c r="HG149" s="6">
        <v>4</v>
      </c>
      <c r="HJ149" s="6">
        <v>3</v>
      </c>
      <c r="HL149" s="6">
        <v>1</v>
      </c>
    </row>
    <row r="150" spans="1:223" hidden="1">
      <c r="A150">
        <v>148</v>
      </c>
      <c r="B150">
        <v>3392696538</v>
      </c>
      <c r="C150">
        <v>56353112</v>
      </c>
      <c r="D150" s="87">
        <v>41856.957777777781</v>
      </c>
      <c r="E150" s="1">
        <v>41856.963703703703</v>
      </c>
      <c r="F150" t="s">
        <v>649</v>
      </c>
      <c r="H150" t="s">
        <v>363</v>
      </c>
      <c r="I150" s="3" t="s">
        <v>35</v>
      </c>
      <c r="L150" s="6" t="s">
        <v>38</v>
      </c>
      <c r="S150" s="3" t="s">
        <v>359</v>
      </c>
      <c r="T150" s="11" t="s">
        <v>949</v>
      </c>
      <c r="V150" s="6" t="s">
        <v>46</v>
      </c>
      <c r="AD150" s="6" t="s">
        <v>54</v>
      </c>
      <c r="AH150" s="6" t="s">
        <v>59</v>
      </c>
      <c r="AK150" s="3" t="s">
        <v>62</v>
      </c>
      <c r="BD150" s="6" t="s">
        <v>80</v>
      </c>
      <c r="BF150" s="6" t="s">
        <v>650</v>
      </c>
      <c r="BG150" s="10" t="s">
        <v>956</v>
      </c>
      <c r="BI150" s="6" t="s">
        <v>84</v>
      </c>
      <c r="BO150" s="6" t="s">
        <v>89</v>
      </c>
      <c r="BS150" s="6" t="s">
        <v>93</v>
      </c>
      <c r="BX150" s="6" t="s">
        <v>98</v>
      </c>
      <c r="CD150" s="6" t="s">
        <v>102</v>
      </c>
      <c r="CJ150" s="6" t="s">
        <v>184</v>
      </c>
      <c r="CK150" s="6" t="s">
        <v>177</v>
      </c>
      <c r="CN150" s="6" t="s">
        <v>184</v>
      </c>
      <c r="CP150" s="6" t="s">
        <v>184</v>
      </c>
      <c r="CQ150" s="6" t="s">
        <v>177</v>
      </c>
      <c r="CS150" s="6" t="s">
        <v>177</v>
      </c>
      <c r="CV150" s="6" t="s">
        <v>184</v>
      </c>
      <c r="CX150" s="6" t="s">
        <v>184</v>
      </c>
      <c r="CZ150" s="6" t="s">
        <v>184</v>
      </c>
      <c r="DA150" s="6" t="s">
        <v>177</v>
      </c>
      <c r="DC150" s="6" t="s">
        <v>177</v>
      </c>
      <c r="DE150" s="6" t="s">
        <v>177</v>
      </c>
      <c r="DG150" s="6" t="s">
        <v>177</v>
      </c>
      <c r="DI150" s="6" t="s">
        <v>177</v>
      </c>
      <c r="DK150" s="6" t="s">
        <v>177</v>
      </c>
      <c r="DN150" s="6" t="s">
        <v>184</v>
      </c>
      <c r="DO150" s="6" t="s">
        <v>177</v>
      </c>
      <c r="DQ150" s="6" t="s">
        <v>651</v>
      </c>
      <c r="DR150" s="56" t="s">
        <v>1067</v>
      </c>
      <c r="DS150" s="56" t="s">
        <v>982</v>
      </c>
      <c r="DT150" s="56" t="s">
        <v>1061</v>
      </c>
      <c r="DY150" s="6" t="s">
        <v>63</v>
      </c>
      <c r="DZ150" s="6" t="s">
        <v>652</v>
      </c>
      <c r="EA150" s="42" t="s">
        <v>982</v>
      </c>
      <c r="EB150" s="42"/>
      <c r="EC150" s="42"/>
      <c r="ED150" s="9" t="s">
        <v>982</v>
      </c>
      <c r="EE150" s="3" t="s">
        <v>653</v>
      </c>
      <c r="EF150" s="42" t="s">
        <v>1081</v>
      </c>
      <c r="EG150" s="42"/>
      <c r="EH150" s="42"/>
      <c r="EJ150" s="73" t="s">
        <v>1151</v>
      </c>
      <c r="EK150" s="9" t="s">
        <v>1081</v>
      </c>
      <c r="EL150" s="3" t="s">
        <v>62</v>
      </c>
      <c r="ET150" t="s">
        <v>148</v>
      </c>
      <c r="EV150" t="s">
        <v>150</v>
      </c>
      <c r="EW150" t="s">
        <v>151</v>
      </c>
      <c r="EY150" t="s">
        <v>153</v>
      </c>
      <c r="FE150" s="6" t="s">
        <v>62</v>
      </c>
      <c r="FI150" s="42"/>
      <c r="FL150" s="6" t="s">
        <v>62</v>
      </c>
      <c r="FQ150" s="6" t="s">
        <v>62</v>
      </c>
      <c r="FV150" s="6" t="s">
        <v>62</v>
      </c>
      <c r="GB150" s="4" t="s">
        <v>63</v>
      </c>
      <c r="GV150" s="6" t="s">
        <v>62</v>
      </c>
      <c r="HC150" s="6">
        <v>4</v>
      </c>
      <c r="HF150" s="6">
        <v>3</v>
      </c>
      <c r="HH150" s="6">
        <v>1</v>
      </c>
      <c r="HM150" s="6">
        <v>2</v>
      </c>
    </row>
    <row r="151" spans="1:223" hidden="1">
      <c r="A151">
        <v>149</v>
      </c>
      <c r="B151">
        <v>3392682044</v>
      </c>
      <c r="C151">
        <v>56353112</v>
      </c>
      <c r="D151" s="87">
        <v>41856.950578703705</v>
      </c>
      <c r="E151" s="1">
        <v>41856.960960648146</v>
      </c>
      <c r="F151" t="s">
        <v>654</v>
      </c>
      <c r="H151" t="s">
        <v>363</v>
      </c>
      <c r="I151" s="3" t="s">
        <v>35</v>
      </c>
      <c r="L151" s="6" t="s">
        <v>38</v>
      </c>
      <c r="S151" s="3" t="s">
        <v>186</v>
      </c>
      <c r="T151" s="11" t="s">
        <v>949</v>
      </c>
      <c r="U151" s="3" t="s">
        <v>45</v>
      </c>
      <c r="AA151" s="3" t="s">
        <v>51</v>
      </c>
      <c r="BI151" s="6" t="s">
        <v>84</v>
      </c>
      <c r="BO151" s="6" t="s">
        <v>89</v>
      </c>
      <c r="BS151" s="6" t="s">
        <v>93</v>
      </c>
      <c r="BX151" s="6" t="s">
        <v>98</v>
      </c>
      <c r="CC151" s="3" t="s">
        <v>63</v>
      </c>
      <c r="CJ151" s="6" t="s">
        <v>184</v>
      </c>
      <c r="CL151" s="6" t="s">
        <v>184</v>
      </c>
      <c r="CN151" s="6" t="s">
        <v>184</v>
      </c>
      <c r="CO151" s="6" t="s">
        <v>177</v>
      </c>
      <c r="CR151" s="6" t="s">
        <v>184</v>
      </c>
      <c r="CS151" s="6" t="s">
        <v>177</v>
      </c>
      <c r="CV151" s="6" t="s">
        <v>184</v>
      </c>
      <c r="CX151" s="6" t="s">
        <v>184</v>
      </c>
      <c r="CZ151" s="6" t="s">
        <v>184</v>
      </c>
      <c r="DB151" s="6" t="s">
        <v>184</v>
      </c>
      <c r="DC151" s="6" t="s">
        <v>177</v>
      </c>
      <c r="DE151" s="6" t="s">
        <v>177</v>
      </c>
      <c r="DG151" s="6" t="s">
        <v>177</v>
      </c>
      <c r="DJ151" s="6" t="s">
        <v>184</v>
      </c>
      <c r="DK151" s="6" t="s">
        <v>177</v>
      </c>
      <c r="DN151" s="6" t="s">
        <v>184</v>
      </c>
      <c r="DO151" s="6" t="s">
        <v>177</v>
      </c>
      <c r="DY151" s="6" t="s">
        <v>63</v>
      </c>
      <c r="DZ151" s="6" t="s">
        <v>655</v>
      </c>
      <c r="EA151" s="42" t="s">
        <v>982</v>
      </c>
      <c r="EB151" s="42" t="s">
        <v>993</v>
      </c>
      <c r="EC151" s="42"/>
      <c r="ED151" s="9" t="s">
        <v>1058</v>
      </c>
      <c r="EE151" s="3" t="s">
        <v>656</v>
      </c>
      <c r="EF151" s="42" t="s">
        <v>996</v>
      </c>
      <c r="EG151" s="42" t="s">
        <v>1081</v>
      </c>
      <c r="EH151" s="42"/>
      <c r="EJ151" s="73" t="s">
        <v>1150</v>
      </c>
      <c r="EK151" s="9" t="s">
        <v>1082</v>
      </c>
      <c r="EL151" s="3" t="s">
        <v>62</v>
      </c>
      <c r="EO151" t="s">
        <v>143</v>
      </c>
      <c r="ET151" t="s">
        <v>148</v>
      </c>
      <c r="EU151" t="s">
        <v>149</v>
      </c>
      <c r="EV151" t="s">
        <v>150</v>
      </c>
      <c r="FE151" s="6" t="s">
        <v>62</v>
      </c>
      <c r="FI151" s="42"/>
      <c r="FL151" s="6" t="s">
        <v>62</v>
      </c>
      <c r="FQ151" s="6" t="s">
        <v>62</v>
      </c>
      <c r="FV151" s="6" t="s">
        <v>62</v>
      </c>
      <c r="GA151" s="6" t="s">
        <v>62</v>
      </c>
      <c r="GH151" s="6">
        <v>4</v>
      </c>
      <c r="GI151" s="6">
        <v>1</v>
      </c>
      <c r="GN151" s="6">
        <v>2</v>
      </c>
      <c r="GS151" s="6">
        <v>3</v>
      </c>
      <c r="GV151" s="6" t="s">
        <v>62</v>
      </c>
      <c r="HB151" s="6">
        <v>3</v>
      </c>
      <c r="HE151" s="6">
        <v>2</v>
      </c>
      <c r="HK151" s="6">
        <v>4</v>
      </c>
      <c r="HL151" s="6">
        <v>1</v>
      </c>
    </row>
    <row r="152" spans="1:223" hidden="1">
      <c r="A152">
        <v>150</v>
      </c>
      <c r="B152">
        <v>3392675632</v>
      </c>
      <c r="C152">
        <v>56353112</v>
      </c>
      <c r="D152" s="87">
        <v>41856.94730324074</v>
      </c>
      <c r="E152" s="1">
        <v>41856.95207175926</v>
      </c>
      <c r="F152" t="s">
        <v>657</v>
      </c>
      <c r="H152" t="s">
        <v>363</v>
      </c>
      <c r="I152" s="3" t="s">
        <v>35</v>
      </c>
      <c r="O152" s="6" t="s">
        <v>41</v>
      </c>
      <c r="S152" s="3" t="s">
        <v>252</v>
      </c>
      <c r="T152" s="11" t="s">
        <v>949</v>
      </c>
      <c r="W152" s="6" t="s">
        <v>47</v>
      </c>
      <c r="AD152" s="6" t="s">
        <v>54</v>
      </c>
      <c r="AH152" s="6" t="s">
        <v>59</v>
      </c>
      <c r="AK152" s="3" t="s">
        <v>62</v>
      </c>
      <c r="BD152" s="6" t="s">
        <v>80</v>
      </c>
      <c r="BF152" s="6" t="s">
        <v>658</v>
      </c>
      <c r="BG152" s="10" t="s">
        <v>953</v>
      </c>
      <c r="BL152" s="6" t="s">
        <v>87</v>
      </c>
      <c r="BN152" s="3" t="s">
        <v>88</v>
      </c>
      <c r="BU152" s="6" t="s">
        <v>95</v>
      </c>
      <c r="BY152" s="6" t="s">
        <v>99</v>
      </c>
      <c r="CC152" s="3" t="s">
        <v>63</v>
      </c>
      <c r="CI152" s="6" t="s">
        <v>177</v>
      </c>
      <c r="CK152" s="6" t="s">
        <v>177</v>
      </c>
      <c r="CN152" s="6" t="s">
        <v>184</v>
      </c>
      <c r="CO152" s="6" t="s">
        <v>177</v>
      </c>
      <c r="CQ152" s="6" t="s">
        <v>177</v>
      </c>
      <c r="CS152" s="6" t="s">
        <v>177</v>
      </c>
      <c r="DB152" s="6" t="s">
        <v>184</v>
      </c>
      <c r="DE152" s="6" t="s">
        <v>177</v>
      </c>
      <c r="DG152" s="6" t="s">
        <v>177</v>
      </c>
      <c r="DI152" s="6" t="s">
        <v>177</v>
      </c>
      <c r="DK152" s="6" t="s">
        <v>177</v>
      </c>
      <c r="DO152" s="6" t="s">
        <v>177</v>
      </c>
      <c r="DQ152" s="6" t="s">
        <v>659</v>
      </c>
      <c r="DR152" s="53" t="s">
        <v>986</v>
      </c>
      <c r="DY152" s="6" t="s">
        <v>63</v>
      </c>
      <c r="DZ152" s="6" t="s">
        <v>660</v>
      </c>
      <c r="EA152" s="42" t="s">
        <v>982</v>
      </c>
      <c r="EB152" s="42"/>
      <c r="EC152" s="42"/>
      <c r="ED152" s="9" t="s">
        <v>982</v>
      </c>
      <c r="EE152" s="3" t="s">
        <v>661</v>
      </c>
      <c r="EF152" s="42" t="s">
        <v>1081</v>
      </c>
      <c r="EG152" s="42"/>
      <c r="EH152" s="42"/>
      <c r="EJ152" s="73" t="s">
        <v>1151</v>
      </c>
      <c r="EK152" s="9" t="s">
        <v>1081</v>
      </c>
      <c r="EM152" s="4" t="s">
        <v>63</v>
      </c>
      <c r="FF152" s="6" t="s">
        <v>63</v>
      </c>
      <c r="FI152" s="42"/>
      <c r="FM152" s="6" t="s">
        <v>63</v>
      </c>
      <c r="FR152" s="6" t="s">
        <v>63</v>
      </c>
      <c r="FW152" s="6" t="s">
        <v>63</v>
      </c>
      <c r="GB152" s="4" t="s">
        <v>63</v>
      </c>
      <c r="GV152" s="6" t="s">
        <v>62</v>
      </c>
      <c r="HC152" s="6">
        <v>4</v>
      </c>
      <c r="HF152" s="6">
        <v>3</v>
      </c>
      <c r="HI152" s="6">
        <v>2</v>
      </c>
      <c r="HL152" s="6">
        <v>1</v>
      </c>
    </row>
    <row r="153" spans="1:223" hidden="1">
      <c r="A153">
        <v>151</v>
      </c>
      <c r="B153">
        <v>3392662090</v>
      </c>
      <c r="C153">
        <v>56353112</v>
      </c>
      <c r="D153" s="87">
        <v>41856.938043981485</v>
      </c>
      <c r="E153" s="1">
        <v>41856.946689814817</v>
      </c>
      <c r="F153" t="s">
        <v>662</v>
      </c>
      <c r="H153" t="s">
        <v>363</v>
      </c>
      <c r="I153" s="3" t="s">
        <v>35</v>
      </c>
      <c r="P153" s="6" t="s">
        <v>42</v>
      </c>
      <c r="S153" s="3" t="s">
        <v>252</v>
      </c>
      <c r="T153" s="11" t="s">
        <v>949</v>
      </c>
      <c r="V153" s="6" t="s">
        <v>46</v>
      </c>
      <c r="AA153" s="3" t="s">
        <v>51</v>
      </c>
      <c r="BI153" s="6" t="s">
        <v>84</v>
      </c>
      <c r="BN153" s="3" t="s">
        <v>88</v>
      </c>
      <c r="BS153" s="6" t="s">
        <v>93</v>
      </c>
      <c r="BW153" s="3" t="s">
        <v>97</v>
      </c>
      <c r="CG153" s="6" t="s">
        <v>663</v>
      </c>
      <c r="CH153" s="9" t="s">
        <v>977</v>
      </c>
      <c r="CJ153" s="6" t="s">
        <v>184</v>
      </c>
      <c r="CL153" s="6" t="s">
        <v>184</v>
      </c>
      <c r="CO153" s="6" t="s">
        <v>177</v>
      </c>
      <c r="CQ153" s="6" t="s">
        <v>177</v>
      </c>
      <c r="CS153" s="6" t="s">
        <v>177</v>
      </c>
      <c r="CW153" s="6" t="s">
        <v>177</v>
      </c>
      <c r="CY153" s="6" t="s">
        <v>177</v>
      </c>
      <c r="DB153" s="6" t="s">
        <v>184</v>
      </c>
      <c r="DD153" s="6" t="s">
        <v>184</v>
      </c>
      <c r="DE153" s="6" t="s">
        <v>177</v>
      </c>
      <c r="DG153" s="6" t="s">
        <v>177</v>
      </c>
      <c r="DL153" s="6" t="s">
        <v>184</v>
      </c>
      <c r="DM153" s="6" t="s">
        <v>177</v>
      </c>
      <c r="DP153" s="6" t="s">
        <v>184</v>
      </c>
      <c r="DQ153" s="6" t="s">
        <v>664</v>
      </c>
      <c r="DR153" s="56" t="s">
        <v>984</v>
      </c>
      <c r="DS153" s="56" t="s">
        <v>985</v>
      </c>
      <c r="DT153" s="56" t="s">
        <v>986</v>
      </c>
      <c r="DX153" s="3" t="s">
        <v>62</v>
      </c>
      <c r="DZ153" s="6" t="s">
        <v>665</v>
      </c>
      <c r="EA153" s="42" t="s">
        <v>1071</v>
      </c>
      <c r="EB153" s="42" t="s">
        <v>981</v>
      </c>
      <c r="EC153" s="42"/>
      <c r="ED153" s="9" t="s">
        <v>1072</v>
      </c>
      <c r="EE153" s="3" t="s">
        <v>666</v>
      </c>
      <c r="EF153" s="42" t="s">
        <v>1110</v>
      </c>
      <c r="EG153" s="42" t="s">
        <v>1110</v>
      </c>
      <c r="EH153" s="42"/>
      <c r="EK153" s="9" t="s">
        <v>1087</v>
      </c>
      <c r="EM153" s="4" t="s">
        <v>63</v>
      </c>
      <c r="FD153" s="3" t="s">
        <v>155</v>
      </c>
      <c r="FG153" s="6" t="s">
        <v>667</v>
      </c>
      <c r="FH153" s="41" t="s">
        <v>1010</v>
      </c>
      <c r="FI153" s="53"/>
      <c r="FJ153" s="10" t="s">
        <v>1010</v>
      </c>
      <c r="FL153" s="6" t="s">
        <v>62</v>
      </c>
      <c r="FR153" s="6" t="s">
        <v>63</v>
      </c>
      <c r="FW153" s="6" t="s">
        <v>63</v>
      </c>
      <c r="GA153" s="6" t="s">
        <v>62</v>
      </c>
      <c r="GF153" s="6">
        <v>2</v>
      </c>
      <c r="GL153" s="6">
        <v>4</v>
      </c>
      <c r="GO153" s="6">
        <v>3</v>
      </c>
      <c r="GQ153" s="6">
        <v>1</v>
      </c>
      <c r="GV153" s="6" t="s">
        <v>62</v>
      </c>
      <c r="HA153" s="6">
        <v>2</v>
      </c>
      <c r="HG153" s="6">
        <v>4</v>
      </c>
      <c r="HJ153" s="6">
        <v>3</v>
      </c>
      <c r="HL153" s="6">
        <v>1</v>
      </c>
    </row>
    <row r="154" spans="1:223" hidden="1">
      <c r="A154">
        <v>152</v>
      </c>
      <c r="B154">
        <v>3392643369</v>
      </c>
      <c r="C154">
        <v>56353112</v>
      </c>
      <c r="D154" s="87">
        <v>41856.932939814818</v>
      </c>
      <c r="E154" s="1">
        <v>41856.936898148146</v>
      </c>
      <c r="F154" t="s">
        <v>668</v>
      </c>
      <c r="H154" t="s">
        <v>363</v>
      </c>
      <c r="I154" s="3" t="s">
        <v>35</v>
      </c>
      <c r="P154" s="6" t="s">
        <v>42</v>
      </c>
      <c r="S154" s="3" t="s">
        <v>252</v>
      </c>
      <c r="T154" s="11" t="s">
        <v>949</v>
      </c>
      <c r="V154" s="6" t="s">
        <v>46</v>
      </c>
      <c r="AE154" s="6" t="s">
        <v>55</v>
      </c>
      <c r="BI154" s="6" t="s">
        <v>84</v>
      </c>
      <c r="BO154" s="6" t="s">
        <v>89</v>
      </c>
      <c r="BV154" s="4" t="s">
        <v>96</v>
      </c>
      <c r="BW154" s="3" t="s">
        <v>97</v>
      </c>
      <c r="CC154" s="3" t="s">
        <v>63</v>
      </c>
      <c r="CI154" s="6" t="s">
        <v>177</v>
      </c>
      <c r="CK154" s="6" t="s">
        <v>177</v>
      </c>
      <c r="CM154" s="6" t="s">
        <v>177</v>
      </c>
      <c r="CO154" s="6" t="s">
        <v>177</v>
      </c>
      <c r="CQ154" s="6" t="s">
        <v>177</v>
      </c>
      <c r="CS154" s="6" t="s">
        <v>177</v>
      </c>
      <c r="CU154" s="6" t="s">
        <v>177</v>
      </c>
      <c r="CW154" s="6" t="s">
        <v>177</v>
      </c>
      <c r="CY154" s="6" t="s">
        <v>177</v>
      </c>
      <c r="DB154" s="6" t="s">
        <v>184</v>
      </c>
      <c r="DC154" s="6" t="s">
        <v>177</v>
      </c>
      <c r="DE154" s="6" t="s">
        <v>177</v>
      </c>
      <c r="DG154" s="6" t="s">
        <v>177</v>
      </c>
      <c r="DI154" s="6" t="s">
        <v>177</v>
      </c>
      <c r="DK154" s="6" t="s">
        <v>177</v>
      </c>
      <c r="DM154" s="6" t="s">
        <v>177</v>
      </c>
      <c r="DO154" s="6" t="s">
        <v>177</v>
      </c>
      <c r="DX154" s="3" t="s">
        <v>62</v>
      </c>
      <c r="EA154" s="42"/>
      <c r="EB154" s="42"/>
      <c r="EC154" s="42"/>
      <c r="EE154" s="3" t="s">
        <v>669</v>
      </c>
      <c r="EF154" s="42"/>
      <c r="EG154" s="42"/>
      <c r="EH154" s="42"/>
      <c r="EK154" s="9" t="s">
        <v>990</v>
      </c>
      <c r="EM154" s="4" t="s">
        <v>63</v>
      </c>
      <c r="FE154" s="6" t="s">
        <v>62</v>
      </c>
      <c r="FI154" s="42"/>
      <c r="FL154" s="6" t="s">
        <v>62</v>
      </c>
      <c r="FQ154" s="6" t="s">
        <v>62</v>
      </c>
      <c r="FW154" s="6" t="s">
        <v>63</v>
      </c>
      <c r="GA154" s="6" t="s">
        <v>62</v>
      </c>
      <c r="GH154" s="6">
        <v>4</v>
      </c>
      <c r="GJ154" s="6">
        <v>2</v>
      </c>
      <c r="GO154" s="6">
        <v>3</v>
      </c>
      <c r="GQ154" s="6">
        <v>1</v>
      </c>
      <c r="GV154" s="6" t="s">
        <v>62</v>
      </c>
      <c r="HC154" s="6">
        <v>4</v>
      </c>
      <c r="HE154" s="6">
        <v>2</v>
      </c>
      <c r="HJ154" s="6">
        <v>3</v>
      </c>
      <c r="HL154" s="6">
        <v>1</v>
      </c>
    </row>
    <row r="155" spans="1:223" hidden="1">
      <c r="A155">
        <v>153</v>
      </c>
      <c r="B155">
        <v>3392641614</v>
      </c>
      <c r="C155">
        <v>56353112</v>
      </c>
      <c r="D155" s="87">
        <v>41856.932280092595</v>
      </c>
      <c r="E155" s="1">
        <v>41856.936608796299</v>
      </c>
      <c r="F155" t="s">
        <v>670</v>
      </c>
      <c r="H155" t="s">
        <v>363</v>
      </c>
      <c r="I155" s="3" t="s">
        <v>35</v>
      </c>
      <c r="N155" s="6" t="s">
        <v>40</v>
      </c>
      <c r="S155" s="3" t="s">
        <v>310</v>
      </c>
      <c r="T155" s="11" t="s">
        <v>949</v>
      </c>
      <c r="V155" s="6" t="s">
        <v>46</v>
      </c>
      <c r="AD155" s="6" t="s">
        <v>54</v>
      </c>
      <c r="AI155" s="6" t="s">
        <v>60</v>
      </c>
      <c r="BD155" s="6" t="s">
        <v>80</v>
      </c>
      <c r="BF155" s="6" t="s">
        <v>671</v>
      </c>
      <c r="BG155" s="10" t="s">
        <v>956</v>
      </c>
      <c r="BK155" s="6" t="s">
        <v>86</v>
      </c>
      <c r="BN155" s="3" t="s">
        <v>88</v>
      </c>
      <c r="BQ155" s="6" t="s">
        <v>91</v>
      </c>
      <c r="BW155" s="3" t="s">
        <v>97</v>
      </c>
      <c r="CD155" s="6" t="s">
        <v>102</v>
      </c>
      <c r="CQ155" s="6" t="s">
        <v>177</v>
      </c>
      <c r="CV155" s="6" t="s">
        <v>184</v>
      </c>
      <c r="DA155" s="6" t="s">
        <v>177</v>
      </c>
      <c r="DF155" s="6" t="s">
        <v>184</v>
      </c>
      <c r="DG155" s="6" t="s">
        <v>177</v>
      </c>
      <c r="DN155" s="6" t="s">
        <v>184</v>
      </c>
      <c r="DP155" s="6" t="s">
        <v>184</v>
      </c>
      <c r="DX155" s="3" t="s">
        <v>62</v>
      </c>
      <c r="EA155" s="42"/>
      <c r="EB155" s="42"/>
      <c r="EC155" s="42"/>
      <c r="EF155" s="42"/>
      <c r="EG155" s="42"/>
      <c r="EH155" s="42"/>
      <c r="EK155" s="9" t="s">
        <v>990</v>
      </c>
      <c r="EM155" s="4" t="s">
        <v>63</v>
      </c>
      <c r="FE155" s="6" t="s">
        <v>62</v>
      </c>
      <c r="FI155" s="42"/>
      <c r="FM155" s="6" t="s">
        <v>63</v>
      </c>
      <c r="FR155" s="6" t="s">
        <v>63</v>
      </c>
      <c r="FV155" s="6" t="s">
        <v>62</v>
      </c>
      <c r="GA155" s="6" t="s">
        <v>62</v>
      </c>
      <c r="GE155" s="3">
        <v>1</v>
      </c>
      <c r="GL155" s="6">
        <v>4</v>
      </c>
      <c r="GN155" s="6">
        <v>2</v>
      </c>
      <c r="GS155" s="6">
        <v>3</v>
      </c>
      <c r="GV155" s="6" t="s">
        <v>62</v>
      </c>
      <c r="HB155" s="6">
        <v>3</v>
      </c>
      <c r="HG155" s="6">
        <v>4</v>
      </c>
      <c r="HH155" s="6">
        <v>1</v>
      </c>
      <c r="HM155" s="6">
        <v>2</v>
      </c>
    </row>
    <row r="156" spans="1:223" hidden="1">
      <c r="A156">
        <v>154</v>
      </c>
      <c r="B156">
        <v>3392607043</v>
      </c>
      <c r="C156">
        <v>56353112</v>
      </c>
      <c r="D156" s="87">
        <v>41856.918263888889</v>
      </c>
      <c r="E156" s="1">
        <v>41856.922766203701</v>
      </c>
      <c r="F156" t="s">
        <v>672</v>
      </c>
      <c r="H156" t="s">
        <v>363</v>
      </c>
      <c r="I156" s="3" t="s">
        <v>35</v>
      </c>
      <c r="M156" s="6" t="s">
        <v>39</v>
      </c>
      <c r="S156" s="3" t="s">
        <v>186</v>
      </c>
      <c r="T156" s="11" t="s">
        <v>949</v>
      </c>
      <c r="V156" s="6" t="s">
        <v>46</v>
      </c>
      <c r="AD156" s="6" t="s">
        <v>54</v>
      </c>
      <c r="AI156" s="6" t="s">
        <v>60</v>
      </c>
      <c r="BD156" s="6" t="s">
        <v>80</v>
      </c>
      <c r="BF156" s="6" t="s">
        <v>247</v>
      </c>
      <c r="BG156" s="11" t="s">
        <v>247</v>
      </c>
      <c r="BK156" s="6" t="s">
        <v>86</v>
      </c>
      <c r="BO156" s="6" t="s">
        <v>89</v>
      </c>
      <c r="BR156" s="6" t="s">
        <v>92</v>
      </c>
      <c r="BW156" s="3" t="s">
        <v>97</v>
      </c>
      <c r="CD156" s="6" t="s">
        <v>102</v>
      </c>
      <c r="CI156" s="6" t="s">
        <v>177</v>
      </c>
      <c r="CK156" s="6" t="s">
        <v>177</v>
      </c>
      <c r="CN156" s="6" t="s">
        <v>184</v>
      </c>
      <c r="CP156" s="6" t="s">
        <v>184</v>
      </c>
      <c r="CQ156" s="6" t="s">
        <v>177</v>
      </c>
      <c r="CS156" s="6" t="s">
        <v>177</v>
      </c>
      <c r="CV156" s="6" t="s">
        <v>184</v>
      </c>
      <c r="CX156" s="6" t="s">
        <v>184</v>
      </c>
      <c r="CY156" s="6" t="s">
        <v>177</v>
      </c>
      <c r="DA156" s="6" t="s">
        <v>177</v>
      </c>
      <c r="DD156" s="6" t="s">
        <v>184</v>
      </c>
      <c r="DE156" s="6" t="s">
        <v>177</v>
      </c>
      <c r="DG156" s="6" t="s">
        <v>177</v>
      </c>
      <c r="DI156" s="6" t="s">
        <v>177</v>
      </c>
      <c r="DL156" s="6" t="s">
        <v>184</v>
      </c>
      <c r="DM156" s="6" t="s">
        <v>177</v>
      </c>
      <c r="DO156" s="6" t="s">
        <v>177</v>
      </c>
      <c r="DX156" s="3" t="s">
        <v>62</v>
      </c>
      <c r="DZ156" s="6" t="s">
        <v>673</v>
      </c>
      <c r="EA156" s="42" t="s">
        <v>1071</v>
      </c>
      <c r="EB156" s="42" t="s">
        <v>981</v>
      </c>
      <c r="EC156" s="42"/>
      <c r="ED156" s="9" t="s">
        <v>1072</v>
      </c>
      <c r="EE156" s="3" t="s">
        <v>674</v>
      </c>
      <c r="EF156" s="42" t="s">
        <v>1081</v>
      </c>
      <c r="EG156" s="42"/>
      <c r="EH156" s="42"/>
      <c r="EJ156" s="73" t="s">
        <v>1151</v>
      </c>
      <c r="EK156" s="9" t="s">
        <v>1081</v>
      </c>
      <c r="EL156" s="3" t="s">
        <v>62</v>
      </c>
      <c r="EQ156" t="s">
        <v>145</v>
      </c>
      <c r="ES156" t="s">
        <v>147</v>
      </c>
      <c r="EU156" t="s">
        <v>149</v>
      </c>
      <c r="FE156" s="6" t="s">
        <v>62</v>
      </c>
      <c r="FI156" s="42"/>
      <c r="FL156" s="6" t="s">
        <v>62</v>
      </c>
      <c r="FQ156" s="6" t="s">
        <v>62</v>
      </c>
      <c r="FV156" s="6" t="s">
        <v>62</v>
      </c>
      <c r="GA156" s="6" t="s">
        <v>62</v>
      </c>
      <c r="GF156" s="6">
        <v>2</v>
      </c>
      <c r="GI156" s="6">
        <v>1</v>
      </c>
      <c r="GO156" s="6">
        <v>3</v>
      </c>
      <c r="GT156" s="4">
        <v>4</v>
      </c>
      <c r="GV156" s="6" t="s">
        <v>62</v>
      </c>
      <c r="HA156" s="6">
        <v>2</v>
      </c>
      <c r="HD156" s="6">
        <v>1</v>
      </c>
      <c r="HJ156" s="6">
        <v>3</v>
      </c>
      <c r="HO156" s="4">
        <v>4</v>
      </c>
    </row>
    <row r="157" spans="1:223" hidden="1">
      <c r="A157">
        <v>155</v>
      </c>
      <c r="B157">
        <v>3392597790</v>
      </c>
      <c r="C157">
        <v>56353112</v>
      </c>
      <c r="D157" s="87">
        <v>41856.913993055554</v>
      </c>
      <c r="E157" s="1">
        <v>41856.91920138889</v>
      </c>
      <c r="F157" t="s">
        <v>675</v>
      </c>
      <c r="H157" t="s">
        <v>363</v>
      </c>
      <c r="I157" s="3" t="s">
        <v>35</v>
      </c>
      <c r="N157" s="6" t="s">
        <v>40</v>
      </c>
      <c r="S157" s="3" t="s">
        <v>182</v>
      </c>
      <c r="T157" s="11" t="s">
        <v>949</v>
      </c>
      <c r="V157" s="6" t="s">
        <v>46</v>
      </c>
      <c r="AA157" s="3" t="s">
        <v>51</v>
      </c>
      <c r="BK157" s="6" t="s">
        <v>86</v>
      </c>
      <c r="BO157" s="6" t="s">
        <v>89</v>
      </c>
      <c r="BT157" s="6" t="s">
        <v>94</v>
      </c>
      <c r="BX157" s="6" t="s">
        <v>98</v>
      </c>
      <c r="CG157" s="6" t="s">
        <v>676</v>
      </c>
      <c r="CH157" s="9" t="s">
        <v>976</v>
      </c>
      <c r="CJ157" s="6" t="s">
        <v>184</v>
      </c>
      <c r="CL157" s="6" t="s">
        <v>184</v>
      </c>
      <c r="CN157" s="6" t="s">
        <v>184</v>
      </c>
      <c r="CO157" s="6" t="s">
        <v>177</v>
      </c>
      <c r="CQ157" s="6" t="s">
        <v>177</v>
      </c>
      <c r="CT157" s="6" t="s">
        <v>184</v>
      </c>
      <c r="CV157" s="6" t="s">
        <v>184</v>
      </c>
      <c r="CW157" s="6" t="s">
        <v>177</v>
      </c>
      <c r="CY157" s="6" t="s">
        <v>177</v>
      </c>
      <c r="DA157" s="6" t="s">
        <v>177</v>
      </c>
      <c r="DD157" s="6" t="s">
        <v>184</v>
      </c>
      <c r="DE157" s="6" t="s">
        <v>177</v>
      </c>
      <c r="DG157" s="6" t="s">
        <v>177</v>
      </c>
      <c r="DI157" s="6" t="s">
        <v>177</v>
      </c>
      <c r="DL157" s="6" t="s">
        <v>184</v>
      </c>
      <c r="DN157" s="6" t="s">
        <v>184</v>
      </c>
      <c r="DO157" s="6" t="s">
        <v>177</v>
      </c>
      <c r="DQ157" s="6" t="s">
        <v>1054</v>
      </c>
      <c r="DR157" s="53" t="s">
        <v>982</v>
      </c>
      <c r="DX157" s="3" t="s">
        <v>62</v>
      </c>
      <c r="DZ157" s="6" t="s">
        <v>677</v>
      </c>
      <c r="EA157" s="42" t="s">
        <v>1061</v>
      </c>
      <c r="EB157" s="42" t="s">
        <v>982</v>
      </c>
      <c r="EC157" s="42" t="s">
        <v>992</v>
      </c>
      <c r="ED157" s="9" t="s">
        <v>1065</v>
      </c>
      <c r="EE157" s="3" t="s">
        <v>678</v>
      </c>
      <c r="EF157" s="42" t="s">
        <v>1081</v>
      </c>
      <c r="EG157" s="42"/>
      <c r="EH157" s="42"/>
      <c r="EK157" s="9" t="s">
        <v>1081</v>
      </c>
      <c r="EL157" s="3" t="s">
        <v>62</v>
      </c>
      <c r="EP157" t="s">
        <v>144</v>
      </c>
      <c r="ES157" t="s">
        <v>147</v>
      </c>
      <c r="EU157" t="s">
        <v>149</v>
      </c>
      <c r="EW157" t="s">
        <v>151</v>
      </c>
      <c r="FE157" s="6" t="s">
        <v>62</v>
      </c>
      <c r="FI157" s="42"/>
      <c r="FM157" s="6" t="s">
        <v>63</v>
      </c>
      <c r="FQ157" s="6" t="s">
        <v>62</v>
      </c>
      <c r="FV157" s="6" t="s">
        <v>62</v>
      </c>
      <c r="GA157" s="6" t="s">
        <v>62</v>
      </c>
      <c r="GE157" s="3">
        <v>1</v>
      </c>
      <c r="GL157" s="6">
        <v>4</v>
      </c>
      <c r="GO157" s="6">
        <v>3</v>
      </c>
      <c r="GR157" s="6">
        <v>2</v>
      </c>
      <c r="GV157" s="6" t="s">
        <v>62</v>
      </c>
      <c r="GZ157" s="6">
        <v>1</v>
      </c>
      <c r="HG157" s="6">
        <v>4</v>
      </c>
      <c r="HI157" s="6">
        <v>2</v>
      </c>
      <c r="HN157" s="6">
        <v>3</v>
      </c>
    </row>
    <row r="158" spans="1:223" hidden="1">
      <c r="A158">
        <v>156</v>
      </c>
      <c r="B158">
        <v>3392589953</v>
      </c>
      <c r="C158">
        <v>56353112</v>
      </c>
      <c r="D158" s="87">
        <v>41856.909942129627</v>
      </c>
      <c r="E158" s="1">
        <v>41856.914224537039</v>
      </c>
      <c r="F158" t="s">
        <v>679</v>
      </c>
      <c r="H158" t="s">
        <v>363</v>
      </c>
      <c r="I158" s="3" t="s">
        <v>35</v>
      </c>
      <c r="O158" s="6" t="s">
        <v>41</v>
      </c>
      <c r="S158" s="3" t="s">
        <v>294</v>
      </c>
      <c r="T158" s="11" t="s">
        <v>949</v>
      </c>
      <c r="U158" s="3" t="s">
        <v>45</v>
      </c>
      <c r="AD158" s="6" t="s">
        <v>54</v>
      </c>
      <c r="AI158" s="6" t="s">
        <v>60</v>
      </c>
      <c r="BA158" s="6" t="s">
        <v>77</v>
      </c>
      <c r="BI158" s="6" t="s">
        <v>84</v>
      </c>
      <c r="BO158" s="6" t="s">
        <v>89</v>
      </c>
      <c r="BV158" s="4" t="s">
        <v>96</v>
      </c>
      <c r="BY158" s="6" t="s">
        <v>99</v>
      </c>
      <c r="CE158" s="6" t="s">
        <v>103</v>
      </c>
      <c r="CI158" s="6" t="s">
        <v>177</v>
      </c>
      <c r="CK158" s="6" t="s">
        <v>177</v>
      </c>
      <c r="CM158" s="6" t="s">
        <v>177</v>
      </c>
      <c r="CO158" s="6" t="s">
        <v>177</v>
      </c>
      <c r="CQ158" s="6" t="s">
        <v>177</v>
      </c>
      <c r="CT158" s="6" t="s">
        <v>184</v>
      </c>
      <c r="CU158" s="6" t="s">
        <v>177</v>
      </c>
      <c r="CW158" s="6" t="s">
        <v>177</v>
      </c>
      <c r="CY158" s="6" t="s">
        <v>177</v>
      </c>
      <c r="DA158" s="6" t="s">
        <v>177</v>
      </c>
      <c r="DD158" s="6" t="s">
        <v>184</v>
      </c>
      <c r="DE158" s="6" t="s">
        <v>177</v>
      </c>
      <c r="DG158" s="6" t="s">
        <v>177</v>
      </c>
      <c r="DI158" s="6" t="s">
        <v>177</v>
      </c>
      <c r="DL158" s="6" t="s">
        <v>184</v>
      </c>
      <c r="DM158" s="6" t="s">
        <v>177</v>
      </c>
      <c r="DO158" s="6" t="s">
        <v>177</v>
      </c>
      <c r="DX158" s="3" t="s">
        <v>62</v>
      </c>
      <c r="EA158" s="42"/>
      <c r="EB158" s="42"/>
      <c r="EC158" s="42"/>
      <c r="EE158" s="3" t="s">
        <v>680</v>
      </c>
      <c r="EF158" s="42" t="s">
        <v>1110</v>
      </c>
      <c r="EG158" s="42"/>
      <c r="EH158" s="42"/>
      <c r="EK158" s="9" t="s">
        <v>1087</v>
      </c>
      <c r="EL158" s="3" t="s">
        <v>62</v>
      </c>
      <c r="EN158" t="s">
        <v>142</v>
      </c>
      <c r="EV158" t="s">
        <v>150</v>
      </c>
      <c r="EW158" t="s">
        <v>151</v>
      </c>
      <c r="FE158" s="6" t="s">
        <v>62</v>
      </c>
      <c r="FI158" s="42"/>
      <c r="FL158" s="6" t="s">
        <v>62</v>
      </c>
      <c r="FQ158" s="6" t="s">
        <v>62</v>
      </c>
      <c r="FV158" s="6" t="s">
        <v>62</v>
      </c>
      <c r="GA158" s="6" t="s">
        <v>62</v>
      </c>
      <c r="GE158" s="3">
        <v>1</v>
      </c>
      <c r="GL158" s="6">
        <v>4</v>
      </c>
      <c r="GO158" s="6">
        <v>3</v>
      </c>
      <c r="GR158" s="6">
        <v>2</v>
      </c>
      <c r="GV158" s="6" t="s">
        <v>62</v>
      </c>
      <c r="GZ158" s="6">
        <v>1</v>
      </c>
      <c r="HF158" s="6">
        <v>3</v>
      </c>
      <c r="HK158" s="6">
        <v>4</v>
      </c>
      <c r="HM158" s="6">
        <v>2</v>
      </c>
    </row>
    <row r="159" spans="1:223" hidden="1">
      <c r="A159">
        <v>157</v>
      </c>
      <c r="B159">
        <v>3392568683</v>
      </c>
      <c r="C159">
        <v>56353112</v>
      </c>
      <c r="D159" s="87">
        <v>41856.901886574073</v>
      </c>
      <c r="E159" s="1">
        <v>41856.908229166664</v>
      </c>
      <c r="F159" t="s">
        <v>681</v>
      </c>
      <c r="H159" t="s">
        <v>363</v>
      </c>
      <c r="I159" s="3" t="s">
        <v>35</v>
      </c>
      <c r="M159" s="6" t="s">
        <v>39</v>
      </c>
      <c r="S159" s="3" t="s">
        <v>310</v>
      </c>
      <c r="T159" s="11" t="s">
        <v>949</v>
      </c>
      <c r="U159" s="3" t="s">
        <v>45</v>
      </c>
      <c r="AA159" s="3" t="s">
        <v>51</v>
      </c>
      <c r="BJ159" s="6" t="s">
        <v>85</v>
      </c>
      <c r="BN159" s="3" t="s">
        <v>88</v>
      </c>
      <c r="BT159" s="6" t="s">
        <v>94</v>
      </c>
      <c r="BX159" s="6" t="s">
        <v>98</v>
      </c>
      <c r="CC159" s="3" t="s">
        <v>63</v>
      </c>
      <c r="CI159" s="6" t="s">
        <v>177</v>
      </c>
      <c r="CM159" s="6" t="s">
        <v>177</v>
      </c>
      <c r="CO159" s="6" t="s">
        <v>177</v>
      </c>
      <c r="CQ159" s="6" t="s">
        <v>177</v>
      </c>
      <c r="CS159" s="6" t="s">
        <v>177</v>
      </c>
      <c r="CV159" s="6" t="s">
        <v>184</v>
      </c>
      <c r="CW159" s="6" t="s">
        <v>177</v>
      </c>
      <c r="CZ159" s="6" t="s">
        <v>184</v>
      </c>
      <c r="DE159" s="6" t="s">
        <v>177</v>
      </c>
      <c r="DG159" s="6" t="s">
        <v>177</v>
      </c>
      <c r="DI159" s="6" t="s">
        <v>177</v>
      </c>
      <c r="DN159" s="6" t="s">
        <v>184</v>
      </c>
      <c r="DO159" s="6" t="s">
        <v>177</v>
      </c>
      <c r="DQ159" s="6" t="s">
        <v>682</v>
      </c>
      <c r="DR159" s="56" t="s">
        <v>985</v>
      </c>
      <c r="DS159" s="56" t="s">
        <v>986</v>
      </c>
      <c r="DX159" s="3" t="s">
        <v>62</v>
      </c>
      <c r="DZ159" s="6" t="s">
        <v>683</v>
      </c>
      <c r="EA159" s="42" t="s">
        <v>992</v>
      </c>
      <c r="EB159" s="42" t="s">
        <v>981</v>
      </c>
      <c r="EC159" s="42"/>
      <c r="ED159" s="9" t="s">
        <v>1055</v>
      </c>
      <c r="EE159" s="3" t="s">
        <v>684</v>
      </c>
      <c r="EF159" s="42" t="s">
        <v>996</v>
      </c>
      <c r="EG159" s="42" t="s">
        <v>1108</v>
      </c>
      <c r="EH159" s="42"/>
      <c r="EK159" s="9" t="s">
        <v>1093</v>
      </c>
      <c r="EL159" s="3" t="s">
        <v>62</v>
      </c>
      <c r="EN159" t="s">
        <v>142</v>
      </c>
      <c r="EP159" t="s">
        <v>144</v>
      </c>
      <c r="ER159" t="s">
        <v>146</v>
      </c>
      <c r="EW159" t="s">
        <v>151</v>
      </c>
      <c r="FE159" s="6" t="s">
        <v>62</v>
      </c>
      <c r="FI159" s="42"/>
      <c r="FM159" s="6" t="s">
        <v>63</v>
      </c>
      <c r="FR159" s="6" t="s">
        <v>63</v>
      </c>
      <c r="FV159" s="6" t="s">
        <v>62</v>
      </c>
      <c r="FX159" s="6" t="s">
        <v>685</v>
      </c>
      <c r="FY159" s="10" t="s">
        <v>1020</v>
      </c>
      <c r="GA159" s="6" t="s">
        <v>62</v>
      </c>
      <c r="GF159" s="6">
        <v>2</v>
      </c>
      <c r="GL159" s="6">
        <v>4</v>
      </c>
      <c r="GO159" s="6">
        <v>3</v>
      </c>
      <c r="GQ159" s="6">
        <v>1</v>
      </c>
      <c r="GW159" s="6" t="s">
        <v>63</v>
      </c>
    </row>
    <row r="160" spans="1:223" hidden="1">
      <c r="A160">
        <v>158</v>
      </c>
      <c r="B160">
        <v>3392565648</v>
      </c>
      <c r="C160">
        <v>56353112</v>
      </c>
      <c r="D160" s="87">
        <v>41856.900659722225</v>
      </c>
      <c r="E160" s="1">
        <v>41856.908356481479</v>
      </c>
      <c r="F160" t="s">
        <v>686</v>
      </c>
      <c r="H160" t="s">
        <v>363</v>
      </c>
      <c r="I160" s="3" t="s">
        <v>35</v>
      </c>
      <c r="L160" s="6" t="s">
        <v>38</v>
      </c>
      <c r="S160" s="3" t="s">
        <v>252</v>
      </c>
      <c r="T160" s="11" t="s">
        <v>949</v>
      </c>
      <c r="V160" s="6" t="s">
        <v>46</v>
      </c>
      <c r="AD160" s="6" t="s">
        <v>54</v>
      </c>
      <c r="AH160" s="6" t="s">
        <v>59</v>
      </c>
      <c r="AK160" s="3" t="s">
        <v>62</v>
      </c>
      <c r="AY160" s="6" t="s">
        <v>75</v>
      </c>
      <c r="BJ160" s="6" t="s">
        <v>85</v>
      </c>
      <c r="BN160" s="3" t="s">
        <v>88</v>
      </c>
      <c r="BV160" s="4" t="s">
        <v>96</v>
      </c>
      <c r="BY160" s="6" t="s">
        <v>99</v>
      </c>
      <c r="CG160" s="6" t="s">
        <v>676</v>
      </c>
      <c r="CH160" s="9" t="s">
        <v>976</v>
      </c>
      <c r="CI160" s="6" t="s">
        <v>177</v>
      </c>
      <c r="CN160" s="6" t="s">
        <v>184</v>
      </c>
      <c r="CQ160" s="6" t="s">
        <v>177</v>
      </c>
      <c r="CS160" s="6" t="s">
        <v>177</v>
      </c>
      <c r="DA160" s="6" t="s">
        <v>177</v>
      </c>
      <c r="DC160" s="6" t="s">
        <v>177</v>
      </c>
      <c r="DF160" s="6" t="s">
        <v>184</v>
      </c>
      <c r="DG160" s="6" t="s">
        <v>177</v>
      </c>
      <c r="DK160" s="6" t="s">
        <v>177</v>
      </c>
      <c r="DO160" s="6" t="s">
        <v>177</v>
      </c>
      <c r="DX160" s="3" t="s">
        <v>62</v>
      </c>
      <c r="EA160" s="42"/>
      <c r="EB160" s="42"/>
      <c r="EC160" s="42"/>
      <c r="EE160" s="3" t="s">
        <v>687</v>
      </c>
      <c r="EF160" s="42" t="s">
        <v>1081</v>
      </c>
      <c r="EG160" s="42"/>
      <c r="EH160" s="42"/>
      <c r="EK160" s="9" t="s">
        <v>1081</v>
      </c>
      <c r="EL160" s="3" t="s">
        <v>62</v>
      </c>
      <c r="ET160" t="s">
        <v>148</v>
      </c>
      <c r="EV160" t="s">
        <v>150</v>
      </c>
      <c r="EW160" t="s">
        <v>151</v>
      </c>
      <c r="FE160" s="6" t="s">
        <v>62</v>
      </c>
      <c r="FI160" s="42"/>
      <c r="FL160" s="6" t="s">
        <v>62</v>
      </c>
      <c r="FR160" s="6" t="s">
        <v>63</v>
      </c>
      <c r="FV160" s="6" t="s">
        <v>62</v>
      </c>
      <c r="GA160" s="6" t="s">
        <v>62</v>
      </c>
      <c r="GG160" s="6">
        <v>3</v>
      </c>
      <c r="GL160" s="6">
        <v>4</v>
      </c>
      <c r="GN160" s="6">
        <v>2</v>
      </c>
      <c r="GQ160" s="6">
        <v>1</v>
      </c>
      <c r="GV160" s="6" t="s">
        <v>62</v>
      </c>
      <c r="HB160" s="6">
        <v>3</v>
      </c>
      <c r="HE160" s="6">
        <v>2</v>
      </c>
      <c r="HK160" s="6">
        <v>4</v>
      </c>
      <c r="HL160" s="6">
        <v>1</v>
      </c>
    </row>
    <row r="161" spans="1:223" hidden="1">
      <c r="A161">
        <v>159</v>
      </c>
      <c r="B161">
        <v>3392565301</v>
      </c>
      <c r="C161">
        <v>56353112</v>
      </c>
      <c r="D161" s="87">
        <v>41856.900405092594</v>
      </c>
      <c r="E161" s="1">
        <v>41856.901967592596</v>
      </c>
      <c r="F161" t="s">
        <v>688</v>
      </c>
      <c r="H161" t="s">
        <v>363</v>
      </c>
      <c r="I161" s="3" t="s">
        <v>35</v>
      </c>
      <c r="O161" s="6" t="s">
        <v>41</v>
      </c>
      <c r="S161" s="3" t="s">
        <v>689</v>
      </c>
      <c r="T161" s="11" t="s">
        <v>950</v>
      </c>
      <c r="U161" s="3" t="s">
        <v>45</v>
      </c>
      <c r="AD161" s="6" t="s">
        <v>54</v>
      </c>
      <c r="AH161" s="6" t="s">
        <v>59</v>
      </c>
      <c r="AK161" s="3" t="s">
        <v>62</v>
      </c>
      <c r="EA161" s="42"/>
      <c r="EB161" s="42"/>
      <c r="EC161" s="42"/>
      <c r="EF161" s="42"/>
      <c r="EG161" s="42"/>
      <c r="EH161" s="42"/>
      <c r="EK161" s="9" t="s">
        <v>990</v>
      </c>
      <c r="FI161" s="42"/>
    </row>
    <row r="162" spans="1:223" hidden="1">
      <c r="A162">
        <v>160</v>
      </c>
      <c r="B162">
        <v>3392552731</v>
      </c>
      <c r="C162">
        <v>56353112</v>
      </c>
      <c r="D162" s="87">
        <v>41856.894444444442</v>
      </c>
      <c r="E162" s="1">
        <v>41856.903078703705</v>
      </c>
      <c r="F162" t="s">
        <v>690</v>
      </c>
      <c r="H162" t="s">
        <v>363</v>
      </c>
      <c r="I162" s="3" t="s">
        <v>35</v>
      </c>
      <c r="M162" s="6" t="s">
        <v>39</v>
      </c>
      <c r="S162" s="3" t="s">
        <v>316</v>
      </c>
      <c r="T162" s="11" t="s">
        <v>949</v>
      </c>
      <c r="V162" s="6" t="s">
        <v>46</v>
      </c>
      <c r="AD162" s="6" t="s">
        <v>54</v>
      </c>
      <c r="AI162" s="6" t="s">
        <v>60</v>
      </c>
      <c r="AR162" s="6" t="s">
        <v>1044</v>
      </c>
      <c r="BB162" s="6" t="s">
        <v>78</v>
      </c>
      <c r="BL162" s="6" t="s">
        <v>87</v>
      </c>
      <c r="BN162" s="3" t="s">
        <v>88</v>
      </c>
      <c r="BR162" s="6" t="s">
        <v>92</v>
      </c>
      <c r="BW162" s="3" t="s">
        <v>97</v>
      </c>
      <c r="CE162" s="6" t="s">
        <v>103</v>
      </c>
      <c r="CJ162" s="6" t="s">
        <v>184</v>
      </c>
      <c r="CL162" s="6" t="s">
        <v>184</v>
      </c>
      <c r="CN162" s="6" t="s">
        <v>184</v>
      </c>
      <c r="CQ162" s="6" t="s">
        <v>177</v>
      </c>
      <c r="CS162" s="6" t="s">
        <v>177</v>
      </c>
      <c r="CV162" s="6" t="s">
        <v>184</v>
      </c>
      <c r="CZ162" s="6" t="s">
        <v>184</v>
      </c>
      <c r="DD162" s="6" t="s">
        <v>184</v>
      </c>
      <c r="DE162" s="6" t="s">
        <v>177</v>
      </c>
      <c r="DG162" s="6" t="s">
        <v>177</v>
      </c>
      <c r="DJ162" s="6" t="s">
        <v>184</v>
      </c>
      <c r="DL162" s="6" t="s">
        <v>184</v>
      </c>
      <c r="DN162" s="6" t="s">
        <v>184</v>
      </c>
      <c r="DO162" s="6" t="s">
        <v>177</v>
      </c>
      <c r="DY162" s="6" t="s">
        <v>63</v>
      </c>
      <c r="DZ162" s="6" t="s">
        <v>691</v>
      </c>
      <c r="EA162" s="42" t="s">
        <v>982</v>
      </c>
      <c r="EB162" s="42" t="s">
        <v>989</v>
      </c>
      <c r="EC162" s="42"/>
      <c r="ED162" s="9" t="s">
        <v>1059</v>
      </c>
      <c r="EE162" s="3" t="s">
        <v>692</v>
      </c>
      <c r="EF162" s="42" t="s">
        <v>1110</v>
      </c>
      <c r="EG162" s="42"/>
      <c r="EH162" s="42"/>
      <c r="EK162" s="9" t="s">
        <v>1087</v>
      </c>
      <c r="EM162" s="4" t="s">
        <v>63</v>
      </c>
      <c r="FE162" s="6" t="s">
        <v>62</v>
      </c>
      <c r="FG162" s="6" t="s">
        <v>693</v>
      </c>
      <c r="FH162" s="41" t="s">
        <v>1008</v>
      </c>
      <c r="FI162" s="53" t="s">
        <v>1012</v>
      </c>
      <c r="FJ162" s="10" t="s">
        <v>1013</v>
      </c>
      <c r="FL162" s="6" t="s">
        <v>62</v>
      </c>
      <c r="FR162" s="6" t="s">
        <v>63</v>
      </c>
      <c r="FV162" s="6" t="s">
        <v>62</v>
      </c>
      <c r="GB162" s="4" t="s">
        <v>63</v>
      </c>
      <c r="GV162" s="6" t="s">
        <v>62</v>
      </c>
      <c r="GZ162" s="6">
        <v>1</v>
      </c>
      <c r="HE162" s="6">
        <v>2</v>
      </c>
      <c r="HJ162" s="6">
        <v>3</v>
      </c>
      <c r="HO162" s="4">
        <v>4</v>
      </c>
    </row>
    <row r="163" spans="1:223" hidden="1">
      <c r="A163">
        <v>161</v>
      </c>
      <c r="B163">
        <v>3392552233</v>
      </c>
      <c r="C163">
        <v>56353112</v>
      </c>
      <c r="D163" s="87">
        <v>41856.895011574074</v>
      </c>
      <c r="E163" s="1">
        <v>41856.896053240744</v>
      </c>
      <c r="F163" t="s">
        <v>694</v>
      </c>
      <c r="H163" t="s">
        <v>363</v>
      </c>
      <c r="J163" s="6" t="s">
        <v>36</v>
      </c>
      <c r="O163" s="6" t="s">
        <v>41</v>
      </c>
      <c r="S163" s="3" t="s">
        <v>310</v>
      </c>
      <c r="T163" s="11" t="s">
        <v>949</v>
      </c>
      <c r="V163" s="6" t="s">
        <v>46</v>
      </c>
      <c r="AD163" s="6" t="s">
        <v>54</v>
      </c>
      <c r="AH163" s="6" t="s">
        <v>59</v>
      </c>
      <c r="AK163" s="3" t="s">
        <v>62</v>
      </c>
      <c r="EA163" s="42"/>
      <c r="EB163" s="42"/>
      <c r="EC163" s="42"/>
      <c r="EF163" s="42"/>
      <c r="EG163" s="42"/>
      <c r="EH163" s="42"/>
      <c r="EK163" s="9" t="s">
        <v>990</v>
      </c>
      <c r="FI163" s="42"/>
    </row>
    <row r="164" spans="1:223" hidden="1">
      <c r="A164">
        <v>162</v>
      </c>
      <c r="B164">
        <v>3392550791</v>
      </c>
      <c r="C164">
        <v>56353112</v>
      </c>
      <c r="D164" s="87">
        <v>41856.894444444442</v>
      </c>
      <c r="E164" s="1">
        <v>41856.894930555558</v>
      </c>
      <c r="F164" t="s">
        <v>690</v>
      </c>
      <c r="H164" t="s">
        <v>363</v>
      </c>
      <c r="I164" s="3" t="s">
        <v>35</v>
      </c>
      <c r="M164" s="6" t="s">
        <v>39</v>
      </c>
      <c r="S164" s="3" t="s">
        <v>316</v>
      </c>
      <c r="T164" s="11" t="s">
        <v>949</v>
      </c>
      <c r="V164" s="6" t="s">
        <v>46</v>
      </c>
      <c r="AA164" s="3" t="s">
        <v>51</v>
      </c>
      <c r="EA164" s="42"/>
      <c r="EB164" s="42"/>
      <c r="EC164" s="42"/>
      <c r="EF164" s="42"/>
      <c r="EG164" s="42"/>
      <c r="EH164" s="42"/>
      <c r="EK164" s="9" t="s">
        <v>990</v>
      </c>
      <c r="FI164" s="42"/>
    </row>
    <row r="165" spans="1:223" hidden="1">
      <c r="A165">
        <v>163</v>
      </c>
      <c r="B165">
        <v>3392542185</v>
      </c>
      <c r="C165">
        <v>56353112</v>
      </c>
      <c r="D165" s="87">
        <v>41856.890682870369</v>
      </c>
      <c r="E165" s="1">
        <v>41856.897048611114</v>
      </c>
      <c r="F165" t="s">
        <v>695</v>
      </c>
      <c r="H165" t="s">
        <v>363</v>
      </c>
      <c r="J165" s="6" t="s">
        <v>36</v>
      </c>
      <c r="Q165" s="6" t="s">
        <v>43</v>
      </c>
      <c r="S165" s="3" t="s">
        <v>696</v>
      </c>
      <c r="T165" s="11" t="s">
        <v>950</v>
      </c>
      <c r="V165" s="6" t="s">
        <v>46</v>
      </c>
      <c r="AE165" s="6" t="s">
        <v>55</v>
      </c>
      <c r="BK165" s="6" t="s">
        <v>86</v>
      </c>
      <c r="BO165" s="6" t="s">
        <v>89</v>
      </c>
      <c r="BS165" s="6" t="s">
        <v>93</v>
      </c>
      <c r="BX165" s="6" t="s">
        <v>98</v>
      </c>
      <c r="CC165" s="3" t="s">
        <v>63</v>
      </c>
      <c r="CQ165" s="6" t="s">
        <v>177</v>
      </c>
      <c r="CS165" s="6" t="s">
        <v>177</v>
      </c>
      <c r="CZ165" s="6" t="s">
        <v>184</v>
      </c>
      <c r="DD165" s="6" t="s">
        <v>184</v>
      </c>
      <c r="DI165" s="6" t="s">
        <v>177</v>
      </c>
      <c r="DL165" s="6" t="s">
        <v>184</v>
      </c>
      <c r="DP165" s="6" t="s">
        <v>184</v>
      </c>
      <c r="DX165" s="3" t="s">
        <v>62</v>
      </c>
      <c r="DZ165" s="6" t="s">
        <v>697</v>
      </c>
      <c r="EA165" s="42" t="s">
        <v>1071</v>
      </c>
      <c r="EB165" s="42" t="s">
        <v>992</v>
      </c>
      <c r="EC165" s="42"/>
      <c r="ED165" s="9" t="s">
        <v>1074</v>
      </c>
      <c r="EE165" s="3" t="s">
        <v>698</v>
      </c>
      <c r="EF165" s="42" t="s">
        <v>1084</v>
      </c>
      <c r="EG165" s="42"/>
      <c r="EH165" s="42"/>
      <c r="EK165" s="9" t="s">
        <v>1084</v>
      </c>
      <c r="EL165" s="3" t="s">
        <v>62</v>
      </c>
      <c r="EN165" t="s">
        <v>142</v>
      </c>
      <c r="EQ165" t="s">
        <v>145</v>
      </c>
      <c r="FE165" s="6" t="s">
        <v>62</v>
      </c>
      <c r="FI165" s="42"/>
      <c r="FL165" s="6" t="s">
        <v>62</v>
      </c>
      <c r="FQ165" s="6" t="s">
        <v>62</v>
      </c>
      <c r="FV165" s="6" t="s">
        <v>62</v>
      </c>
      <c r="GA165" s="6" t="s">
        <v>62</v>
      </c>
      <c r="GE165" s="3">
        <v>1</v>
      </c>
      <c r="GJ165" s="6">
        <v>2</v>
      </c>
      <c r="GO165" s="6">
        <v>3</v>
      </c>
      <c r="GT165" s="4">
        <v>4</v>
      </c>
      <c r="GV165" s="6" t="s">
        <v>62</v>
      </c>
      <c r="GZ165" s="6">
        <v>1</v>
      </c>
      <c r="HE165" s="6">
        <v>2</v>
      </c>
      <c r="HJ165" s="6">
        <v>3</v>
      </c>
      <c r="HO165" s="4">
        <v>4</v>
      </c>
    </row>
    <row r="166" spans="1:223" hidden="1">
      <c r="A166">
        <v>164</v>
      </c>
      <c r="B166">
        <v>3392533039</v>
      </c>
      <c r="C166">
        <v>56353112</v>
      </c>
      <c r="D166" s="87">
        <v>41856.887129629627</v>
      </c>
      <c r="E166" s="1">
        <v>41856.891412037039</v>
      </c>
      <c r="F166" t="s">
        <v>699</v>
      </c>
      <c r="H166" t="s">
        <v>363</v>
      </c>
      <c r="I166" s="3" t="s">
        <v>35</v>
      </c>
      <c r="N166" s="6" t="s">
        <v>40</v>
      </c>
      <c r="S166" s="3" t="s">
        <v>700</v>
      </c>
      <c r="T166" s="11" t="s">
        <v>950</v>
      </c>
      <c r="W166" s="6" t="s">
        <v>47</v>
      </c>
      <c r="AD166" s="6" t="s">
        <v>54</v>
      </c>
      <c r="AH166" s="6" t="s">
        <v>59</v>
      </c>
      <c r="AK166" s="3" t="s">
        <v>62</v>
      </c>
      <c r="AR166" s="6" t="s">
        <v>1044</v>
      </c>
      <c r="BL166" s="6" t="s">
        <v>87</v>
      </c>
      <c r="BO166" s="6" t="s">
        <v>89</v>
      </c>
      <c r="BU166" s="6" t="s">
        <v>95</v>
      </c>
      <c r="BY166" s="6" t="s">
        <v>99</v>
      </c>
      <c r="CC166" s="3" t="s">
        <v>63</v>
      </c>
      <c r="CI166" s="6" t="s">
        <v>177</v>
      </c>
      <c r="CK166" s="6" t="s">
        <v>177</v>
      </c>
      <c r="CQ166" s="6" t="s">
        <v>177</v>
      </c>
      <c r="CW166" s="6" t="s">
        <v>177</v>
      </c>
      <c r="CY166" s="6" t="s">
        <v>177</v>
      </c>
      <c r="DD166" s="6" t="s">
        <v>184</v>
      </c>
      <c r="DF166" s="6" t="s">
        <v>184</v>
      </c>
      <c r="DG166" s="6" t="s">
        <v>177</v>
      </c>
      <c r="DI166" s="6" t="s">
        <v>177</v>
      </c>
      <c r="DK166" s="6" t="s">
        <v>177</v>
      </c>
      <c r="DO166" s="6" t="s">
        <v>177</v>
      </c>
      <c r="DX166" s="3" t="s">
        <v>62</v>
      </c>
      <c r="EA166" s="42"/>
      <c r="EB166" s="42"/>
      <c r="EC166" s="42"/>
      <c r="EE166" s="3" t="s">
        <v>701</v>
      </c>
      <c r="EF166" s="42" t="s">
        <v>1084</v>
      </c>
      <c r="EG166" s="42"/>
      <c r="EH166" s="42"/>
      <c r="EK166" s="42" t="s">
        <v>1084</v>
      </c>
      <c r="EL166" s="3" t="s">
        <v>62</v>
      </c>
      <c r="EN166" t="s">
        <v>142</v>
      </c>
      <c r="EW166" t="s">
        <v>151</v>
      </c>
      <c r="EY166" t="s">
        <v>153</v>
      </c>
      <c r="FE166" s="6" t="s">
        <v>62</v>
      </c>
      <c r="FI166" s="42"/>
      <c r="FL166" s="6" t="s">
        <v>62</v>
      </c>
      <c r="FR166" s="6" t="s">
        <v>63</v>
      </c>
      <c r="FV166" s="6" t="s">
        <v>62</v>
      </c>
      <c r="GB166" s="4" t="s">
        <v>63</v>
      </c>
      <c r="GV166" s="6" t="s">
        <v>62</v>
      </c>
      <c r="HB166" s="6">
        <v>3</v>
      </c>
      <c r="HG166" s="6">
        <v>4</v>
      </c>
      <c r="HI166" s="6">
        <v>2</v>
      </c>
      <c r="HL166" s="6">
        <v>1</v>
      </c>
    </row>
    <row r="167" spans="1:223" hidden="1">
      <c r="A167">
        <v>165</v>
      </c>
      <c r="B167">
        <v>3392532142</v>
      </c>
      <c r="C167">
        <v>56353112</v>
      </c>
      <c r="D167" s="87">
        <v>41856.886701388888</v>
      </c>
      <c r="E167" s="1">
        <v>41856.893009259256</v>
      </c>
      <c r="F167" t="s">
        <v>702</v>
      </c>
      <c r="H167" t="s">
        <v>363</v>
      </c>
      <c r="I167" s="3" t="s">
        <v>35</v>
      </c>
      <c r="N167" s="6" t="s">
        <v>40</v>
      </c>
      <c r="S167" s="3" t="s">
        <v>359</v>
      </c>
      <c r="T167" s="11" t="s">
        <v>949</v>
      </c>
      <c r="W167" s="6" t="s">
        <v>47</v>
      </c>
      <c r="AD167" s="6" t="s">
        <v>54</v>
      </c>
      <c r="AI167" s="6" t="s">
        <v>60</v>
      </c>
      <c r="AZ167" s="6" t="s">
        <v>76</v>
      </c>
      <c r="BI167" s="6" t="s">
        <v>84</v>
      </c>
      <c r="BN167" s="3" t="s">
        <v>88</v>
      </c>
      <c r="BU167" s="6" t="s">
        <v>95</v>
      </c>
      <c r="BW167" s="3" t="s">
        <v>97</v>
      </c>
      <c r="CG167" s="6" t="s">
        <v>703</v>
      </c>
      <c r="CH167" s="9" t="s">
        <v>977</v>
      </c>
      <c r="CN167" s="6" t="s">
        <v>184</v>
      </c>
      <c r="CO167" s="6" t="s">
        <v>177</v>
      </c>
      <c r="CQ167" s="6" t="s">
        <v>177</v>
      </c>
      <c r="CT167" s="6" t="s">
        <v>184</v>
      </c>
      <c r="CX167" s="6" t="s">
        <v>184</v>
      </c>
      <c r="DC167" s="6" t="s">
        <v>177</v>
      </c>
      <c r="DE167" s="6" t="s">
        <v>177</v>
      </c>
      <c r="DG167" s="6" t="s">
        <v>177</v>
      </c>
      <c r="DI167" s="6" t="s">
        <v>177</v>
      </c>
      <c r="DL167" s="6" t="s">
        <v>184</v>
      </c>
      <c r="DN167" s="6" t="s">
        <v>184</v>
      </c>
      <c r="DO167" s="6" t="s">
        <v>177</v>
      </c>
      <c r="DX167" s="3" t="s">
        <v>62</v>
      </c>
      <c r="DZ167" s="6" t="s">
        <v>704</v>
      </c>
      <c r="EA167" s="42" t="s">
        <v>982</v>
      </c>
      <c r="EB167" s="42"/>
      <c r="EC167" s="42"/>
      <c r="ED167" s="9" t="s">
        <v>982</v>
      </c>
      <c r="EE167" s="3" t="s">
        <v>705</v>
      </c>
      <c r="EF167" s="42" t="s">
        <v>1081</v>
      </c>
      <c r="EG167" s="42"/>
      <c r="EH167" s="42"/>
      <c r="EJ167" s="77" t="s">
        <v>242</v>
      </c>
      <c r="EK167" s="42" t="s">
        <v>1081</v>
      </c>
      <c r="EL167" s="3" t="s">
        <v>62</v>
      </c>
      <c r="EN167" t="s">
        <v>142</v>
      </c>
      <c r="FE167" s="6" t="s">
        <v>62</v>
      </c>
      <c r="FI167" s="42"/>
      <c r="FM167" s="6" t="s">
        <v>63</v>
      </c>
      <c r="FR167" s="6" t="s">
        <v>63</v>
      </c>
      <c r="FV167" s="6" t="s">
        <v>62</v>
      </c>
      <c r="GB167" s="4" t="s">
        <v>63</v>
      </c>
      <c r="GV167" s="6" t="s">
        <v>62</v>
      </c>
      <c r="HC167" s="6">
        <v>4</v>
      </c>
      <c r="HE167" s="6">
        <v>2</v>
      </c>
      <c r="HH167" s="6">
        <v>1</v>
      </c>
      <c r="HN167" s="6">
        <v>3</v>
      </c>
    </row>
    <row r="168" spans="1:223" hidden="1">
      <c r="A168">
        <v>166</v>
      </c>
      <c r="B168">
        <v>3392515333</v>
      </c>
      <c r="C168">
        <v>56353112</v>
      </c>
      <c r="D168" s="87">
        <v>41856.880879629629</v>
      </c>
      <c r="E168" s="1">
        <v>41856.885231481479</v>
      </c>
      <c r="F168" t="s">
        <v>706</v>
      </c>
      <c r="H168" t="s">
        <v>363</v>
      </c>
      <c r="I168" s="3" t="s">
        <v>35</v>
      </c>
      <c r="N168" s="6" t="s">
        <v>40</v>
      </c>
      <c r="S168" s="3" t="s">
        <v>182</v>
      </c>
      <c r="T168" s="11" t="s">
        <v>949</v>
      </c>
      <c r="U168" s="3" t="s">
        <v>45</v>
      </c>
      <c r="AD168" s="6" t="s">
        <v>54</v>
      </c>
      <c r="AI168" s="6" t="s">
        <v>60</v>
      </c>
      <c r="BD168" s="6" t="s">
        <v>80</v>
      </c>
      <c r="BF168" s="6" t="s">
        <v>707</v>
      </c>
      <c r="BG168" s="10" t="s">
        <v>954</v>
      </c>
      <c r="BK168" s="6" t="s">
        <v>86</v>
      </c>
      <c r="BO168" s="6" t="s">
        <v>89</v>
      </c>
      <c r="BS168" s="6" t="s">
        <v>93</v>
      </c>
      <c r="BW168" s="3" t="s">
        <v>97</v>
      </c>
      <c r="CC168" s="3" t="s">
        <v>63</v>
      </c>
      <c r="CI168" s="6" t="s">
        <v>177</v>
      </c>
      <c r="CK168" s="6" t="s">
        <v>177</v>
      </c>
      <c r="CN168" s="6" t="s">
        <v>184</v>
      </c>
      <c r="CO168" s="6" t="s">
        <v>177</v>
      </c>
      <c r="CQ168" s="6" t="s">
        <v>177</v>
      </c>
      <c r="CS168" s="6" t="s">
        <v>177</v>
      </c>
      <c r="CU168" s="6" t="s">
        <v>177</v>
      </c>
      <c r="CW168" s="6" t="s">
        <v>177</v>
      </c>
      <c r="CZ168" s="6" t="s">
        <v>184</v>
      </c>
      <c r="DA168" s="6" t="s">
        <v>177</v>
      </c>
      <c r="DD168" s="6" t="s">
        <v>184</v>
      </c>
      <c r="DE168" s="6" t="s">
        <v>177</v>
      </c>
      <c r="DG168" s="6" t="s">
        <v>177</v>
      </c>
      <c r="DI168" s="6" t="s">
        <v>177</v>
      </c>
      <c r="DL168" s="6" t="s">
        <v>184</v>
      </c>
      <c r="DM168" s="6" t="s">
        <v>177</v>
      </c>
      <c r="DO168" s="6" t="s">
        <v>177</v>
      </c>
      <c r="DQ168" s="6" t="s">
        <v>972</v>
      </c>
      <c r="DR168" s="56" t="s">
        <v>984</v>
      </c>
      <c r="DS168" s="56" t="s">
        <v>986</v>
      </c>
      <c r="DT168" s="56" t="s">
        <v>1061</v>
      </c>
      <c r="DX168" s="3" t="s">
        <v>62</v>
      </c>
      <c r="EA168" s="42"/>
      <c r="EB168" s="42"/>
      <c r="EC168" s="42"/>
      <c r="EE168" s="3" t="s">
        <v>708</v>
      </c>
      <c r="EF168" s="42" t="s">
        <v>1110</v>
      </c>
      <c r="EG168" s="42" t="s">
        <v>1081</v>
      </c>
      <c r="EH168" s="42"/>
      <c r="EK168" s="9" t="s">
        <v>1089</v>
      </c>
      <c r="EL168" s="3" t="s">
        <v>62</v>
      </c>
      <c r="EQ168" t="s">
        <v>145</v>
      </c>
      <c r="ES168" t="s">
        <v>147</v>
      </c>
      <c r="EU168" t="s">
        <v>149</v>
      </c>
      <c r="EW168" t="s">
        <v>151</v>
      </c>
      <c r="FE168" s="6" t="s">
        <v>62</v>
      </c>
      <c r="FI168" s="42"/>
      <c r="FM168" s="6" t="s">
        <v>63</v>
      </c>
      <c r="FQ168" s="6" t="s">
        <v>62</v>
      </c>
      <c r="FV168" s="6" t="s">
        <v>62</v>
      </c>
      <c r="GA168" s="6" t="s">
        <v>62</v>
      </c>
      <c r="GH168" s="6">
        <v>4</v>
      </c>
      <c r="GK168" s="6">
        <v>3</v>
      </c>
      <c r="GN168" s="6">
        <v>2</v>
      </c>
      <c r="GQ168" s="6">
        <v>1</v>
      </c>
      <c r="GV168" s="6" t="s">
        <v>62</v>
      </c>
      <c r="HA168" s="6">
        <v>2</v>
      </c>
      <c r="HG168" s="6">
        <v>4</v>
      </c>
      <c r="HJ168" s="6">
        <v>3</v>
      </c>
      <c r="HL168" s="6">
        <v>1</v>
      </c>
    </row>
    <row r="169" spans="1:223" hidden="1">
      <c r="A169">
        <v>167</v>
      </c>
      <c r="B169">
        <v>3392500771</v>
      </c>
      <c r="C169">
        <v>56353112</v>
      </c>
      <c r="D169" s="87">
        <v>41856.875173611108</v>
      </c>
      <c r="E169" s="1">
        <v>41856.88077546296</v>
      </c>
      <c r="F169" t="s">
        <v>706</v>
      </c>
      <c r="H169" t="s">
        <v>363</v>
      </c>
      <c r="I169" s="3" t="s">
        <v>35</v>
      </c>
      <c r="Q169" s="6" t="s">
        <v>43</v>
      </c>
      <c r="S169" s="3" t="s">
        <v>709</v>
      </c>
      <c r="T169" s="11" t="s">
        <v>950</v>
      </c>
      <c r="V169" s="6" t="s">
        <v>46</v>
      </c>
      <c r="AD169" s="6" t="s">
        <v>54</v>
      </c>
      <c r="AI169" s="6" t="s">
        <v>60</v>
      </c>
      <c r="BD169" s="6" t="s">
        <v>80</v>
      </c>
      <c r="BF169" s="6" t="s">
        <v>247</v>
      </c>
      <c r="BG169" s="11" t="s">
        <v>247</v>
      </c>
      <c r="BI169" s="6" t="s">
        <v>84</v>
      </c>
      <c r="BN169" s="3" t="s">
        <v>88</v>
      </c>
      <c r="BU169" s="6" t="s">
        <v>95</v>
      </c>
      <c r="BW169" s="3" t="s">
        <v>97</v>
      </c>
      <c r="CD169" s="6" t="s">
        <v>102</v>
      </c>
      <c r="CI169" s="6" t="s">
        <v>177</v>
      </c>
      <c r="CK169" s="6" t="s">
        <v>177</v>
      </c>
      <c r="CM169" s="6" t="s">
        <v>177</v>
      </c>
      <c r="CO169" s="6" t="s">
        <v>177</v>
      </c>
      <c r="CQ169" s="6" t="s">
        <v>177</v>
      </c>
      <c r="CS169" s="6" t="s">
        <v>177</v>
      </c>
      <c r="CV169" s="6" t="s">
        <v>184</v>
      </c>
      <c r="CW169" s="6" t="s">
        <v>177</v>
      </c>
      <c r="CY169" s="6" t="s">
        <v>177</v>
      </c>
      <c r="DA169" s="6" t="s">
        <v>177</v>
      </c>
      <c r="DD169" s="6" t="s">
        <v>184</v>
      </c>
      <c r="DE169" s="6" t="s">
        <v>177</v>
      </c>
      <c r="DH169" s="6" t="s">
        <v>184</v>
      </c>
      <c r="DI169" s="6" t="s">
        <v>177</v>
      </c>
      <c r="DL169" s="6" t="s">
        <v>184</v>
      </c>
      <c r="DM169" s="6" t="s">
        <v>177</v>
      </c>
      <c r="DO169" s="6" t="s">
        <v>177</v>
      </c>
      <c r="DX169" s="3" t="s">
        <v>62</v>
      </c>
      <c r="DZ169" s="6" t="s">
        <v>710</v>
      </c>
      <c r="EA169" s="42" t="s">
        <v>994</v>
      </c>
      <c r="EB169" s="42"/>
      <c r="EC169" s="42"/>
      <c r="ED169" s="9" t="s">
        <v>994</v>
      </c>
      <c r="EE169" s="3" t="s">
        <v>711</v>
      </c>
      <c r="EF169" s="42" t="s">
        <v>1108</v>
      </c>
      <c r="EG169" s="42" t="s">
        <v>1110</v>
      </c>
      <c r="EH169" s="42"/>
      <c r="EK169" s="9" t="s">
        <v>1094</v>
      </c>
      <c r="EL169" s="3" t="s">
        <v>62</v>
      </c>
      <c r="EN169" t="s">
        <v>142</v>
      </c>
      <c r="ET169" t="s">
        <v>148</v>
      </c>
      <c r="EW169" t="s">
        <v>151</v>
      </c>
      <c r="EX169" t="s">
        <v>152</v>
      </c>
      <c r="FD169" s="3" t="s">
        <v>155</v>
      </c>
      <c r="FG169" s="6" t="s">
        <v>326</v>
      </c>
      <c r="FH169" s="41" t="s">
        <v>1009</v>
      </c>
      <c r="FI169" s="53"/>
      <c r="FJ169" s="10" t="s">
        <v>1009</v>
      </c>
      <c r="FL169" s="6" t="s">
        <v>62</v>
      </c>
      <c r="FN169" s="6" t="s">
        <v>712</v>
      </c>
      <c r="FO169" s="9" t="s">
        <v>1016</v>
      </c>
      <c r="FQ169" s="6" t="s">
        <v>62</v>
      </c>
      <c r="FV169" s="6" t="s">
        <v>62</v>
      </c>
      <c r="GA169" s="6" t="s">
        <v>62</v>
      </c>
      <c r="GH169" s="6">
        <v>4</v>
      </c>
      <c r="GK169" s="6">
        <v>3</v>
      </c>
      <c r="GN169" s="6">
        <v>2</v>
      </c>
      <c r="GQ169" s="6">
        <v>1</v>
      </c>
      <c r="GV169" s="6" t="s">
        <v>62</v>
      </c>
      <c r="HB169" s="6">
        <v>3</v>
      </c>
      <c r="HG169" s="6">
        <v>4</v>
      </c>
      <c r="HH169" s="6">
        <v>1</v>
      </c>
      <c r="HM169" s="6">
        <v>2</v>
      </c>
    </row>
    <row r="170" spans="1:223" hidden="1">
      <c r="A170">
        <v>168</v>
      </c>
      <c r="B170">
        <v>3392474694</v>
      </c>
      <c r="C170">
        <v>56353112</v>
      </c>
      <c r="D170" s="87">
        <v>41856.866296296299</v>
      </c>
      <c r="E170" s="1">
        <v>41856.873564814814</v>
      </c>
      <c r="F170" t="s">
        <v>713</v>
      </c>
      <c r="H170" t="s">
        <v>363</v>
      </c>
      <c r="J170" s="6" t="s">
        <v>36</v>
      </c>
      <c r="L170" s="6" t="s">
        <v>38</v>
      </c>
      <c r="S170" s="3" t="s">
        <v>310</v>
      </c>
      <c r="T170" s="11" t="s">
        <v>949</v>
      </c>
      <c r="V170" s="6" t="s">
        <v>46</v>
      </c>
      <c r="AA170" s="3" t="s">
        <v>51</v>
      </c>
      <c r="BH170" s="3" t="s">
        <v>83</v>
      </c>
      <c r="BN170" s="3" t="s">
        <v>88</v>
      </c>
      <c r="BR170" s="6" t="s">
        <v>92</v>
      </c>
      <c r="BZ170" s="6" t="s">
        <v>100</v>
      </c>
      <c r="CC170" s="3" t="s">
        <v>63</v>
      </c>
      <c r="CI170" s="6" t="s">
        <v>177</v>
      </c>
      <c r="CL170" s="6" t="s">
        <v>184</v>
      </c>
      <c r="CN170" s="6" t="s">
        <v>184</v>
      </c>
      <c r="CO170" s="6" t="s">
        <v>177</v>
      </c>
      <c r="CQ170" s="6" t="s">
        <v>177</v>
      </c>
      <c r="CS170" s="6" t="s">
        <v>177</v>
      </c>
      <c r="CV170" s="6" t="s">
        <v>184</v>
      </c>
      <c r="CX170" s="6" t="s">
        <v>184</v>
      </c>
      <c r="CY170" s="6" t="s">
        <v>177</v>
      </c>
      <c r="DA170" s="6" t="s">
        <v>177</v>
      </c>
      <c r="DD170" s="6" t="s">
        <v>184</v>
      </c>
      <c r="DE170" s="6" t="s">
        <v>177</v>
      </c>
      <c r="DH170" s="6" t="s">
        <v>184</v>
      </c>
      <c r="DJ170" s="6" t="s">
        <v>184</v>
      </c>
      <c r="DL170" s="6" t="s">
        <v>184</v>
      </c>
      <c r="DM170" s="6" t="s">
        <v>177</v>
      </c>
      <c r="DP170" s="6" t="s">
        <v>184</v>
      </c>
      <c r="DY170" s="6" t="s">
        <v>63</v>
      </c>
      <c r="DZ170" s="6" t="s">
        <v>714</v>
      </c>
      <c r="EA170" s="42" t="s">
        <v>982</v>
      </c>
      <c r="EB170" s="42"/>
      <c r="EC170" s="42"/>
      <c r="ED170" s="9" t="s">
        <v>982</v>
      </c>
      <c r="EE170" s="3" t="s">
        <v>715</v>
      </c>
      <c r="EF170" s="42" t="s">
        <v>1108</v>
      </c>
      <c r="EG170" s="42" t="s">
        <v>1084</v>
      </c>
      <c r="EH170" s="42"/>
      <c r="EK170" s="9" t="s">
        <v>1102</v>
      </c>
      <c r="EL170" s="3" t="s">
        <v>62</v>
      </c>
      <c r="EO170" t="s">
        <v>143</v>
      </c>
      <c r="ER170" t="s">
        <v>146</v>
      </c>
      <c r="ET170" t="s">
        <v>148</v>
      </c>
      <c r="EV170" t="s">
        <v>150</v>
      </c>
      <c r="FE170" s="6" t="s">
        <v>62</v>
      </c>
      <c r="FI170" s="42"/>
      <c r="FL170" s="6" t="s">
        <v>62</v>
      </c>
      <c r="FN170" s="6" t="s">
        <v>716</v>
      </c>
      <c r="FO170" s="9" t="s">
        <v>1010</v>
      </c>
      <c r="FR170" s="6" t="s">
        <v>63</v>
      </c>
      <c r="FV170" s="6" t="s">
        <v>62</v>
      </c>
      <c r="FX170" s="26" t="s">
        <v>1017</v>
      </c>
      <c r="FY170" s="65" t="s">
        <v>1133</v>
      </c>
      <c r="GB170" s="4" t="s">
        <v>63</v>
      </c>
      <c r="GW170" s="6" t="s">
        <v>63</v>
      </c>
    </row>
    <row r="171" spans="1:223" hidden="1">
      <c r="A171">
        <v>169</v>
      </c>
      <c r="B171">
        <v>3392474122</v>
      </c>
      <c r="C171">
        <v>56353112</v>
      </c>
      <c r="D171" s="87">
        <v>41856.866099537037</v>
      </c>
      <c r="E171" s="1">
        <v>41856.873819444445</v>
      </c>
      <c r="F171" t="s">
        <v>717</v>
      </c>
      <c r="H171" t="s">
        <v>363</v>
      </c>
      <c r="I171" s="3" t="s">
        <v>35</v>
      </c>
      <c r="L171" s="6" t="s">
        <v>38</v>
      </c>
      <c r="S171" s="3" t="s">
        <v>252</v>
      </c>
      <c r="T171" s="11" t="s">
        <v>949</v>
      </c>
      <c r="V171" s="6" t="s">
        <v>46</v>
      </c>
      <c r="AD171" s="6" t="s">
        <v>54</v>
      </c>
      <c r="AH171" s="6" t="s">
        <v>59</v>
      </c>
      <c r="AK171" s="3" t="s">
        <v>62</v>
      </c>
      <c r="BA171" s="6" t="s">
        <v>77</v>
      </c>
      <c r="BI171" s="6" t="s">
        <v>84</v>
      </c>
      <c r="BN171" s="3" t="s">
        <v>88</v>
      </c>
      <c r="BR171" s="6" t="s">
        <v>92</v>
      </c>
      <c r="BX171" s="6" t="s">
        <v>98</v>
      </c>
      <c r="CC171" s="3" t="s">
        <v>63</v>
      </c>
      <c r="CI171" s="6" t="s">
        <v>177</v>
      </c>
      <c r="CK171" s="6" t="s">
        <v>177</v>
      </c>
      <c r="CS171" s="6" t="s">
        <v>177</v>
      </c>
      <c r="DC171" s="6" t="s">
        <v>177</v>
      </c>
      <c r="DE171" s="6" t="s">
        <v>177</v>
      </c>
      <c r="DG171" s="6" t="s">
        <v>177</v>
      </c>
      <c r="DI171" s="6" t="s">
        <v>177</v>
      </c>
      <c r="DK171" s="6" t="s">
        <v>177</v>
      </c>
      <c r="DO171" s="6" t="s">
        <v>177</v>
      </c>
      <c r="DX171" s="3" t="s">
        <v>62</v>
      </c>
      <c r="DZ171" s="6" t="s">
        <v>718</v>
      </c>
      <c r="EA171" s="42" t="s">
        <v>992</v>
      </c>
      <c r="EB171" s="42" t="s">
        <v>993</v>
      </c>
      <c r="EC171" s="42"/>
      <c r="ED171" s="9" t="s">
        <v>991</v>
      </c>
      <c r="EE171" s="3" t="s">
        <v>719</v>
      </c>
      <c r="EF171" s="42" t="s">
        <v>996</v>
      </c>
      <c r="EG171" s="42" t="s">
        <v>1107</v>
      </c>
      <c r="EH171" s="42"/>
      <c r="EJ171" s="73" t="s">
        <v>1143</v>
      </c>
      <c r="EK171" s="9" t="s">
        <v>1095</v>
      </c>
      <c r="EL171" s="3" t="s">
        <v>62</v>
      </c>
      <c r="ER171" t="s">
        <v>146</v>
      </c>
      <c r="EV171" t="s">
        <v>150</v>
      </c>
      <c r="EW171" t="s">
        <v>151</v>
      </c>
      <c r="EX171" t="s">
        <v>152</v>
      </c>
      <c r="FE171" s="6" t="s">
        <v>62</v>
      </c>
      <c r="FI171" s="42"/>
      <c r="FL171" s="6" t="s">
        <v>62</v>
      </c>
      <c r="FQ171" s="6" t="s">
        <v>62</v>
      </c>
      <c r="FV171" s="6" t="s">
        <v>62</v>
      </c>
      <c r="FY171" s="27"/>
      <c r="GA171" s="6" t="s">
        <v>62</v>
      </c>
      <c r="GF171" s="6">
        <v>2</v>
      </c>
      <c r="GL171" s="6">
        <v>4</v>
      </c>
      <c r="GO171" s="6">
        <v>3</v>
      </c>
      <c r="GQ171" s="6">
        <v>1</v>
      </c>
      <c r="GV171" s="6" t="s">
        <v>62</v>
      </c>
      <c r="HA171" s="6">
        <v>2</v>
      </c>
      <c r="HG171" s="6">
        <v>4</v>
      </c>
      <c r="HJ171" s="6">
        <v>3</v>
      </c>
      <c r="HL171" s="6">
        <v>1</v>
      </c>
    </row>
    <row r="172" spans="1:223" hidden="1">
      <c r="A172">
        <v>170</v>
      </c>
      <c r="B172">
        <v>3392466665</v>
      </c>
      <c r="C172">
        <v>56353112</v>
      </c>
      <c r="D172" s="87">
        <v>41856.863657407404</v>
      </c>
      <c r="E172" s="1">
        <v>41856.868368055555</v>
      </c>
      <c r="F172" t="s">
        <v>720</v>
      </c>
      <c r="H172" t="s">
        <v>363</v>
      </c>
      <c r="I172" s="3" t="s">
        <v>35</v>
      </c>
      <c r="N172" s="6" t="s">
        <v>40</v>
      </c>
      <c r="S172" s="3" t="s">
        <v>359</v>
      </c>
      <c r="T172" s="11" t="s">
        <v>949</v>
      </c>
      <c r="V172" s="6" t="s">
        <v>46</v>
      </c>
      <c r="AA172" s="3" t="s">
        <v>51</v>
      </c>
      <c r="BK172" s="6" t="s">
        <v>86</v>
      </c>
      <c r="BM172" s="4" t="s">
        <v>721</v>
      </c>
      <c r="BN172" s="3" t="s">
        <v>88</v>
      </c>
      <c r="BQ172" s="6" t="s">
        <v>91</v>
      </c>
      <c r="BW172" s="3" t="s">
        <v>97</v>
      </c>
      <c r="CD172" s="6" t="s">
        <v>102</v>
      </c>
      <c r="CI172" s="6" t="s">
        <v>177</v>
      </c>
      <c r="CK172" s="6" t="s">
        <v>177</v>
      </c>
      <c r="CM172" s="6" t="s">
        <v>177</v>
      </c>
      <c r="CP172" s="6" t="s">
        <v>184</v>
      </c>
      <c r="CQ172" s="6" t="s">
        <v>177</v>
      </c>
      <c r="CS172" s="6" t="s">
        <v>177</v>
      </c>
      <c r="CU172" s="6" t="s">
        <v>177</v>
      </c>
      <c r="CW172" s="6" t="s">
        <v>177</v>
      </c>
      <c r="CY172" s="6" t="s">
        <v>177</v>
      </c>
      <c r="DA172" s="6" t="s">
        <v>177</v>
      </c>
      <c r="DC172" s="6" t="s">
        <v>177</v>
      </c>
      <c r="DE172" s="6" t="s">
        <v>177</v>
      </c>
      <c r="DG172" s="6" t="s">
        <v>177</v>
      </c>
      <c r="DI172" s="6" t="s">
        <v>177</v>
      </c>
      <c r="DK172" s="6" t="s">
        <v>177</v>
      </c>
      <c r="DM172" s="6" t="s">
        <v>177</v>
      </c>
      <c r="DO172" s="6" t="s">
        <v>177</v>
      </c>
      <c r="DX172" s="3" t="s">
        <v>62</v>
      </c>
      <c r="EA172" s="42"/>
      <c r="EB172" s="42"/>
      <c r="EC172" s="42"/>
      <c r="EF172" s="42"/>
      <c r="EG172" s="42"/>
      <c r="EH172" s="42"/>
      <c r="EK172" s="9" t="s">
        <v>990</v>
      </c>
      <c r="EL172" s="3" t="s">
        <v>62</v>
      </c>
      <c r="EQ172" t="s">
        <v>145</v>
      </c>
      <c r="ET172" t="s">
        <v>148</v>
      </c>
      <c r="EU172" t="s">
        <v>149</v>
      </c>
      <c r="EW172" t="s">
        <v>151</v>
      </c>
      <c r="FD172" s="3" t="s">
        <v>155</v>
      </c>
      <c r="FG172" s="6" t="s">
        <v>722</v>
      </c>
      <c r="FH172" s="41" t="s">
        <v>1009</v>
      </c>
      <c r="FI172" s="53"/>
      <c r="FJ172" s="10" t="s">
        <v>1009</v>
      </c>
      <c r="FM172" s="6" t="s">
        <v>63</v>
      </c>
      <c r="FQ172" s="6" t="s">
        <v>62</v>
      </c>
      <c r="FW172" s="6" t="s">
        <v>63</v>
      </c>
      <c r="GA172" s="6" t="s">
        <v>62</v>
      </c>
      <c r="GF172" s="6">
        <v>2</v>
      </c>
      <c r="GK172" s="6">
        <v>3</v>
      </c>
      <c r="GP172" s="6">
        <v>4</v>
      </c>
      <c r="GQ172" s="6">
        <v>1</v>
      </c>
      <c r="GV172" s="6" t="s">
        <v>62</v>
      </c>
      <c r="HC172" s="6">
        <v>4</v>
      </c>
      <c r="HF172" s="6">
        <v>3</v>
      </c>
      <c r="HI172" s="6">
        <v>2</v>
      </c>
      <c r="HL172" s="6">
        <v>1</v>
      </c>
    </row>
    <row r="173" spans="1:223" hidden="1">
      <c r="A173">
        <v>171</v>
      </c>
      <c r="B173">
        <v>3392458225</v>
      </c>
      <c r="C173">
        <v>56353112</v>
      </c>
      <c r="D173" s="87">
        <v>41856.859953703701</v>
      </c>
      <c r="E173" s="1">
        <v>41856.865335648145</v>
      </c>
      <c r="F173" t="s">
        <v>717</v>
      </c>
      <c r="H173" t="s">
        <v>363</v>
      </c>
      <c r="J173" s="6" t="s">
        <v>36</v>
      </c>
      <c r="L173" s="6" t="s">
        <v>38</v>
      </c>
      <c r="S173" s="3" t="s">
        <v>252</v>
      </c>
      <c r="T173" s="11" t="s">
        <v>949</v>
      </c>
      <c r="V173" s="6" t="s">
        <v>46</v>
      </c>
      <c r="AD173" s="6" t="s">
        <v>54</v>
      </c>
      <c r="AH173" s="6" t="s">
        <v>59</v>
      </c>
      <c r="AK173" s="3" t="s">
        <v>62</v>
      </c>
      <c r="BA173" s="6" t="s">
        <v>77</v>
      </c>
      <c r="BI173" s="6" t="s">
        <v>84</v>
      </c>
      <c r="BO173" s="6" t="s">
        <v>89</v>
      </c>
      <c r="BQ173" s="6" t="s">
        <v>91</v>
      </c>
      <c r="BW173" s="3" t="s">
        <v>97</v>
      </c>
      <c r="CC173" s="3" t="s">
        <v>63</v>
      </c>
      <c r="CI173" s="6" t="s">
        <v>177</v>
      </c>
      <c r="CK173" s="6" t="s">
        <v>177</v>
      </c>
      <c r="CN173" s="6" t="s">
        <v>184</v>
      </c>
      <c r="CO173" s="6" t="s">
        <v>177</v>
      </c>
      <c r="CQ173" s="6" t="s">
        <v>177</v>
      </c>
      <c r="CS173" s="6" t="s">
        <v>177</v>
      </c>
      <c r="CV173" s="6" t="s">
        <v>184</v>
      </c>
      <c r="CX173" s="6" t="s">
        <v>184</v>
      </c>
      <c r="CZ173" s="6" t="s">
        <v>184</v>
      </c>
      <c r="DA173" s="6" t="s">
        <v>177</v>
      </c>
      <c r="DC173" s="6" t="s">
        <v>177</v>
      </c>
      <c r="DE173" s="6" t="s">
        <v>177</v>
      </c>
      <c r="DG173" s="6" t="s">
        <v>177</v>
      </c>
      <c r="DI173" s="6" t="s">
        <v>177</v>
      </c>
      <c r="DL173" s="6" t="s">
        <v>184</v>
      </c>
      <c r="DM173" s="6" t="s">
        <v>177</v>
      </c>
      <c r="DO173" s="6" t="s">
        <v>177</v>
      </c>
      <c r="DX173" s="3" t="s">
        <v>62</v>
      </c>
      <c r="EA173" s="42"/>
      <c r="EB173" s="42"/>
      <c r="EC173" s="42"/>
      <c r="EE173" s="3" t="s">
        <v>723</v>
      </c>
      <c r="EF173" s="42" t="s">
        <v>1081</v>
      </c>
      <c r="EG173" s="42"/>
      <c r="EH173" s="42"/>
      <c r="EJ173" s="74" t="s">
        <v>1140</v>
      </c>
      <c r="EK173" s="9" t="s">
        <v>1081</v>
      </c>
      <c r="EL173" s="3" t="s">
        <v>62</v>
      </c>
      <c r="EN173" t="s">
        <v>142</v>
      </c>
      <c r="ET173" t="s">
        <v>148</v>
      </c>
      <c r="EV173" t="s">
        <v>150</v>
      </c>
      <c r="EX173" t="s">
        <v>152</v>
      </c>
      <c r="FF173" s="6" t="s">
        <v>63</v>
      </c>
      <c r="FI173" s="42"/>
      <c r="FM173" s="6" t="s">
        <v>63</v>
      </c>
      <c r="FR173" s="6" t="s">
        <v>63</v>
      </c>
      <c r="FW173" s="6" t="s">
        <v>63</v>
      </c>
      <c r="GA173" s="6" t="s">
        <v>62</v>
      </c>
      <c r="GF173" s="6">
        <v>2</v>
      </c>
      <c r="GK173" s="6">
        <v>3</v>
      </c>
      <c r="GP173" s="6">
        <v>4</v>
      </c>
      <c r="GQ173" s="6">
        <v>1</v>
      </c>
      <c r="GV173" s="6" t="s">
        <v>62</v>
      </c>
      <c r="HA173" s="6">
        <v>2</v>
      </c>
      <c r="HF173" s="6">
        <v>3</v>
      </c>
      <c r="HK173" s="6">
        <v>4</v>
      </c>
      <c r="HL173" s="6">
        <v>1</v>
      </c>
    </row>
    <row r="174" spans="1:223" hidden="1">
      <c r="A174">
        <v>172</v>
      </c>
      <c r="B174">
        <v>3392442741</v>
      </c>
      <c r="C174">
        <v>56353112</v>
      </c>
      <c r="D174" s="87">
        <v>41856.855752314812</v>
      </c>
      <c r="E174" s="1">
        <v>41856.86042824074</v>
      </c>
      <c r="F174" t="s">
        <v>724</v>
      </c>
      <c r="H174" t="s">
        <v>363</v>
      </c>
      <c r="J174" s="6" t="s">
        <v>36</v>
      </c>
      <c r="O174" s="6" t="s">
        <v>41</v>
      </c>
      <c r="S174" s="3" t="s">
        <v>186</v>
      </c>
      <c r="T174" s="11" t="s">
        <v>949</v>
      </c>
      <c r="U174" s="3" t="s">
        <v>45</v>
      </c>
      <c r="AA174" s="3" t="s">
        <v>51</v>
      </c>
      <c r="BH174" s="3" t="s">
        <v>83</v>
      </c>
      <c r="BN174" s="3" t="s">
        <v>88</v>
      </c>
      <c r="BT174" s="6" t="s">
        <v>94</v>
      </c>
      <c r="BY174" s="6" t="s">
        <v>99</v>
      </c>
      <c r="CC174" s="3" t="s">
        <v>63</v>
      </c>
      <c r="CI174" s="6" t="s">
        <v>177</v>
      </c>
      <c r="CK174" s="6" t="s">
        <v>177</v>
      </c>
      <c r="CN174" s="6" t="s">
        <v>184</v>
      </c>
      <c r="CO174" s="6" t="s">
        <v>177</v>
      </c>
      <c r="CR174" s="6" t="s">
        <v>184</v>
      </c>
      <c r="CS174" s="6" t="s">
        <v>177</v>
      </c>
      <c r="CV174" s="6" t="s">
        <v>184</v>
      </c>
      <c r="CX174" s="6" t="s">
        <v>184</v>
      </c>
      <c r="CZ174" s="6" t="s">
        <v>184</v>
      </c>
      <c r="DA174" s="6" t="s">
        <v>177</v>
      </c>
      <c r="DD174" s="6" t="s">
        <v>184</v>
      </c>
      <c r="DE174" s="6" t="s">
        <v>177</v>
      </c>
      <c r="DG174" s="6" t="s">
        <v>177</v>
      </c>
      <c r="DI174" s="6" t="s">
        <v>177</v>
      </c>
      <c r="DL174" s="6" t="s">
        <v>184</v>
      </c>
      <c r="DN174" s="6" t="s">
        <v>184</v>
      </c>
      <c r="DO174" s="6" t="s">
        <v>177</v>
      </c>
      <c r="DX174" s="3" t="s">
        <v>62</v>
      </c>
      <c r="EA174" s="42"/>
      <c r="EB174" s="42"/>
      <c r="EC174" s="42"/>
      <c r="EF174" s="42"/>
      <c r="EG174" s="42"/>
      <c r="EH174" s="42"/>
      <c r="EK174" s="9" t="s">
        <v>990</v>
      </c>
      <c r="EM174" s="4" t="s">
        <v>63</v>
      </c>
      <c r="FE174" s="6" t="s">
        <v>62</v>
      </c>
      <c r="FI174" s="42"/>
      <c r="FL174" s="6" t="s">
        <v>62</v>
      </c>
      <c r="FQ174" s="6" t="s">
        <v>62</v>
      </c>
      <c r="FW174" s="6" t="s">
        <v>63</v>
      </c>
      <c r="GA174" s="6" t="s">
        <v>62</v>
      </c>
      <c r="GF174" s="6">
        <v>2</v>
      </c>
      <c r="GL174" s="6">
        <v>4</v>
      </c>
      <c r="GO174" s="6">
        <v>3</v>
      </c>
      <c r="GQ174" s="6">
        <v>1</v>
      </c>
      <c r="GV174" s="6" t="s">
        <v>62</v>
      </c>
      <c r="HA174" s="6">
        <v>2</v>
      </c>
      <c r="HF174" s="6">
        <v>3</v>
      </c>
      <c r="HK174" s="6">
        <v>4</v>
      </c>
      <c r="HL174" s="6">
        <v>1</v>
      </c>
    </row>
    <row r="175" spans="1:223" hidden="1">
      <c r="A175">
        <v>173</v>
      </c>
      <c r="B175">
        <v>3392435596</v>
      </c>
      <c r="C175">
        <v>56353112</v>
      </c>
      <c r="D175" s="87">
        <v>41856.853784722225</v>
      </c>
      <c r="E175" s="1">
        <v>41856.858124999999</v>
      </c>
      <c r="F175" t="s">
        <v>725</v>
      </c>
      <c r="H175" t="s">
        <v>363</v>
      </c>
      <c r="J175" s="6" t="s">
        <v>36</v>
      </c>
      <c r="O175" s="6" t="s">
        <v>41</v>
      </c>
      <c r="S175" s="3" t="s">
        <v>252</v>
      </c>
      <c r="T175" s="11" t="s">
        <v>949</v>
      </c>
      <c r="W175" s="6" t="s">
        <v>47</v>
      </c>
      <c r="AD175" s="6" t="s">
        <v>54</v>
      </c>
      <c r="AI175" s="6" t="s">
        <v>60</v>
      </c>
      <c r="BD175" s="6" t="s">
        <v>80</v>
      </c>
      <c r="BF175" s="6" t="s">
        <v>247</v>
      </c>
      <c r="BG175" s="11" t="s">
        <v>247</v>
      </c>
      <c r="BI175" s="6" t="s">
        <v>84</v>
      </c>
      <c r="BN175" s="3" t="s">
        <v>88</v>
      </c>
      <c r="BT175" s="6" t="s">
        <v>94</v>
      </c>
      <c r="BW175" s="3" t="s">
        <v>97</v>
      </c>
      <c r="CC175" s="3" t="s">
        <v>63</v>
      </c>
      <c r="CI175" s="6" t="s">
        <v>177</v>
      </c>
      <c r="CK175" s="6" t="s">
        <v>177</v>
      </c>
      <c r="CN175" s="6" t="s">
        <v>184</v>
      </c>
      <c r="CO175" s="6" t="s">
        <v>177</v>
      </c>
      <c r="CS175" s="6" t="s">
        <v>177</v>
      </c>
      <c r="CV175" s="6" t="s">
        <v>184</v>
      </c>
      <c r="CX175" s="6" t="s">
        <v>184</v>
      </c>
      <c r="CZ175" s="6" t="s">
        <v>184</v>
      </c>
      <c r="DD175" s="6" t="s">
        <v>184</v>
      </c>
      <c r="DE175" s="6" t="s">
        <v>177</v>
      </c>
      <c r="DG175" s="6" t="s">
        <v>177</v>
      </c>
      <c r="DI175" s="6" t="s">
        <v>177</v>
      </c>
      <c r="DM175" s="6" t="s">
        <v>177</v>
      </c>
      <c r="DO175" s="6" t="s">
        <v>177</v>
      </c>
      <c r="DX175" s="3" t="s">
        <v>62</v>
      </c>
      <c r="EA175" s="42"/>
      <c r="EB175" s="42"/>
      <c r="EC175" s="42"/>
      <c r="EF175" s="42"/>
      <c r="EG175" s="42"/>
      <c r="EH175" s="42"/>
      <c r="EK175" s="9" t="s">
        <v>990</v>
      </c>
      <c r="EL175" s="3" t="s">
        <v>62</v>
      </c>
      <c r="EN175" t="s">
        <v>142</v>
      </c>
      <c r="ER175" t="s">
        <v>146</v>
      </c>
      <c r="EU175" t="s">
        <v>149</v>
      </c>
      <c r="EW175" t="s">
        <v>151</v>
      </c>
      <c r="FE175" s="6" t="s">
        <v>62</v>
      </c>
      <c r="FI175" s="42"/>
      <c r="FL175" s="6" t="s">
        <v>62</v>
      </c>
      <c r="FR175" s="6" t="s">
        <v>63</v>
      </c>
      <c r="FV175" s="6" t="s">
        <v>62</v>
      </c>
      <c r="GB175" s="4" t="s">
        <v>63</v>
      </c>
      <c r="GV175" s="6" t="s">
        <v>62</v>
      </c>
      <c r="GZ175" s="6">
        <v>1</v>
      </c>
      <c r="HE175" s="6">
        <v>2</v>
      </c>
      <c r="HK175" s="6">
        <v>4</v>
      </c>
      <c r="HN175" s="6">
        <v>3</v>
      </c>
    </row>
    <row r="176" spans="1:223" hidden="1">
      <c r="A176">
        <v>174</v>
      </c>
      <c r="B176">
        <v>3392390378</v>
      </c>
      <c r="C176">
        <v>56353112</v>
      </c>
      <c r="D176" s="87">
        <v>41856.838831018518</v>
      </c>
      <c r="E176" s="1">
        <v>41856.843807870369</v>
      </c>
      <c r="F176" t="s">
        <v>726</v>
      </c>
      <c r="H176" t="s">
        <v>363</v>
      </c>
      <c r="I176" s="3" t="s">
        <v>35</v>
      </c>
      <c r="O176" s="6" t="s">
        <v>41</v>
      </c>
      <c r="S176" s="3" t="s">
        <v>727</v>
      </c>
      <c r="T176" s="11" t="s">
        <v>950</v>
      </c>
      <c r="Y176" s="6" t="s">
        <v>49</v>
      </c>
      <c r="AD176" s="6" t="s">
        <v>54</v>
      </c>
      <c r="AH176" s="6" t="s">
        <v>59</v>
      </c>
      <c r="AK176" s="3" t="s">
        <v>62</v>
      </c>
      <c r="AT176" s="6" t="s">
        <v>70</v>
      </c>
      <c r="BI176" s="6" t="s">
        <v>84</v>
      </c>
      <c r="BP176" s="4" t="s">
        <v>90</v>
      </c>
      <c r="BV176" s="4" t="s">
        <v>96</v>
      </c>
      <c r="BY176" s="6" t="s">
        <v>99</v>
      </c>
      <c r="CE176" s="6" t="s">
        <v>103</v>
      </c>
      <c r="CI176" s="6" t="s">
        <v>177</v>
      </c>
      <c r="CK176" s="6" t="s">
        <v>177</v>
      </c>
      <c r="CM176" s="6" t="s">
        <v>177</v>
      </c>
      <c r="CO176" s="6" t="s">
        <v>177</v>
      </c>
      <c r="CQ176" s="6" t="s">
        <v>177</v>
      </c>
      <c r="CS176" s="6" t="s">
        <v>177</v>
      </c>
      <c r="CU176" s="6" t="s">
        <v>177</v>
      </c>
      <c r="CW176" s="6" t="s">
        <v>177</v>
      </c>
      <c r="CY176" s="6" t="s">
        <v>177</v>
      </c>
      <c r="DA176" s="6" t="s">
        <v>177</v>
      </c>
      <c r="DD176" s="6" t="s">
        <v>184</v>
      </c>
      <c r="DE176" s="6" t="s">
        <v>177</v>
      </c>
      <c r="DG176" s="6" t="s">
        <v>177</v>
      </c>
      <c r="DI176" s="6" t="s">
        <v>177</v>
      </c>
      <c r="DK176" s="6" t="s">
        <v>177</v>
      </c>
      <c r="DM176" s="6" t="s">
        <v>177</v>
      </c>
      <c r="DO176" s="6" t="s">
        <v>177</v>
      </c>
      <c r="DX176" s="3" t="s">
        <v>62</v>
      </c>
      <c r="DZ176" s="6" t="s">
        <v>728</v>
      </c>
      <c r="EA176" s="42" t="s">
        <v>1071</v>
      </c>
      <c r="EB176" s="42" t="s">
        <v>992</v>
      </c>
      <c r="EC176" s="42" t="s">
        <v>981</v>
      </c>
      <c r="ED176" s="9" t="s">
        <v>1073</v>
      </c>
      <c r="EE176" s="3" t="s">
        <v>198</v>
      </c>
      <c r="EF176" s="42" t="s">
        <v>1081</v>
      </c>
      <c r="EG176" s="42"/>
      <c r="EH176" s="42"/>
      <c r="EJ176" s="73" t="s">
        <v>1137</v>
      </c>
      <c r="EK176" s="9" t="s">
        <v>1081</v>
      </c>
      <c r="EL176" s="3" t="s">
        <v>62</v>
      </c>
      <c r="EN176" t="s">
        <v>142</v>
      </c>
      <c r="EQ176" t="s">
        <v>145</v>
      </c>
      <c r="ET176" t="s">
        <v>148</v>
      </c>
      <c r="EW176" t="s">
        <v>151</v>
      </c>
      <c r="FE176" s="6" t="s">
        <v>62</v>
      </c>
      <c r="FI176" s="42"/>
      <c r="FL176" s="6" t="s">
        <v>62</v>
      </c>
      <c r="FQ176" s="6" t="s">
        <v>62</v>
      </c>
      <c r="FV176" s="6" t="s">
        <v>62</v>
      </c>
      <c r="GA176" s="6" t="s">
        <v>62</v>
      </c>
      <c r="GG176" s="6">
        <v>3</v>
      </c>
      <c r="GJ176" s="6">
        <v>2</v>
      </c>
      <c r="GP176" s="6">
        <v>4</v>
      </c>
      <c r="GQ176" s="6">
        <v>1</v>
      </c>
      <c r="GV176" s="6" t="s">
        <v>62</v>
      </c>
      <c r="HB176" s="6">
        <v>3</v>
      </c>
      <c r="HE176" s="6">
        <v>2</v>
      </c>
      <c r="HK176" s="6">
        <v>4</v>
      </c>
      <c r="HL176" s="6">
        <v>1</v>
      </c>
    </row>
    <row r="177" spans="1:223" hidden="1">
      <c r="A177">
        <v>175</v>
      </c>
      <c r="B177">
        <v>3392366209</v>
      </c>
      <c r="C177">
        <v>56353112</v>
      </c>
      <c r="D177" s="87">
        <v>41856.830717592595</v>
      </c>
      <c r="E177" s="1">
        <v>41856.833877314813</v>
      </c>
      <c r="F177" t="s">
        <v>729</v>
      </c>
      <c r="H177" t="s">
        <v>363</v>
      </c>
      <c r="I177" s="3" t="s">
        <v>35</v>
      </c>
      <c r="M177" s="6" t="s">
        <v>39</v>
      </c>
      <c r="S177" s="3" t="s">
        <v>359</v>
      </c>
      <c r="T177" s="11" t="s">
        <v>949</v>
      </c>
      <c r="U177" s="3" t="s">
        <v>45</v>
      </c>
      <c r="AA177" s="3" t="s">
        <v>51</v>
      </c>
      <c r="BH177" s="3" t="s">
        <v>83</v>
      </c>
      <c r="BN177" s="3" t="s">
        <v>88</v>
      </c>
      <c r="BS177" s="6" t="s">
        <v>93</v>
      </c>
      <c r="CA177" s="6" t="s">
        <v>101</v>
      </c>
      <c r="CC177" s="3" t="s">
        <v>63</v>
      </c>
      <c r="CI177" s="6" t="s">
        <v>177</v>
      </c>
      <c r="CK177" s="6" t="s">
        <v>177</v>
      </c>
      <c r="CM177" s="6" t="s">
        <v>177</v>
      </c>
      <c r="CO177" s="6" t="s">
        <v>177</v>
      </c>
      <c r="CQ177" s="6" t="s">
        <v>177</v>
      </c>
      <c r="CS177" s="6" t="s">
        <v>177</v>
      </c>
      <c r="CV177" s="6" t="s">
        <v>184</v>
      </c>
      <c r="CX177" s="6" t="s">
        <v>184</v>
      </c>
      <c r="CZ177" s="6" t="s">
        <v>184</v>
      </c>
      <c r="DA177" s="6" t="s">
        <v>177</v>
      </c>
      <c r="DD177" s="6" t="s">
        <v>184</v>
      </c>
      <c r="DE177" s="6" t="s">
        <v>177</v>
      </c>
      <c r="DG177" s="6" t="s">
        <v>177</v>
      </c>
      <c r="DI177" s="6" t="s">
        <v>177</v>
      </c>
      <c r="DL177" s="6" t="s">
        <v>184</v>
      </c>
      <c r="DN177" s="6" t="s">
        <v>184</v>
      </c>
      <c r="DP177" s="6" t="s">
        <v>184</v>
      </c>
      <c r="DX177" s="3" t="s">
        <v>62</v>
      </c>
      <c r="EA177" s="42"/>
      <c r="EB177" s="42"/>
      <c r="EC177" s="42"/>
      <c r="EE177" s="3" t="s">
        <v>730</v>
      </c>
      <c r="EF177" s="42"/>
      <c r="EG177" s="42"/>
      <c r="EH177" s="42"/>
      <c r="EK177" s="9" t="s">
        <v>990</v>
      </c>
      <c r="EL177" s="3" t="s">
        <v>62</v>
      </c>
      <c r="EN177" t="s">
        <v>142</v>
      </c>
      <c r="ER177" t="s">
        <v>146</v>
      </c>
      <c r="EW177" t="s">
        <v>151</v>
      </c>
      <c r="EY177" t="s">
        <v>153</v>
      </c>
      <c r="FE177" s="6" t="s">
        <v>62</v>
      </c>
      <c r="FI177" s="42"/>
      <c r="FL177" s="6" t="s">
        <v>62</v>
      </c>
      <c r="FQ177" s="6" t="s">
        <v>62</v>
      </c>
      <c r="FV177" s="6" t="s">
        <v>62</v>
      </c>
      <c r="GA177" s="6" t="s">
        <v>62</v>
      </c>
      <c r="GE177" s="3">
        <v>1</v>
      </c>
      <c r="GL177" s="6">
        <v>4</v>
      </c>
      <c r="GO177" s="6">
        <v>3</v>
      </c>
      <c r="GR177" s="6">
        <v>2</v>
      </c>
      <c r="GV177" s="6" t="s">
        <v>62</v>
      </c>
      <c r="HB177" s="6">
        <v>3</v>
      </c>
      <c r="HD177" s="6">
        <v>1</v>
      </c>
      <c r="HK177" s="6">
        <v>4</v>
      </c>
      <c r="HM177" s="6">
        <v>2</v>
      </c>
    </row>
    <row r="178" spans="1:223" hidden="1">
      <c r="A178">
        <v>176</v>
      </c>
      <c r="B178">
        <v>3392359566</v>
      </c>
      <c r="C178">
        <v>56353112</v>
      </c>
      <c r="D178" s="87">
        <v>41856.828611111108</v>
      </c>
      <c r="E178" s="1">
        <v>41856.834120370368</v>
      </c>
      <c r="F178" t="s">
        <v>731</v>
      </c>
      <c r="H178" t="s">
        <v>363</v>
      </c>
      <c r="I178" s="3" t="s">
        <v>35</v>
      </c>
      <c r="O178" s="6" t="s">
        <v>41</v>
      </c>
      <c r="S178" s="3" t="s">
        <v>252</v>
      </c>
      <c r="T178" s="11" t="s">
        <v>949</v>
      </c>
      <c r="V178" s="6" t="s">
        <v>46</v>
      </c>
      <c r="AD178" s="6" t="s">
        <v>54</v>
      </c>
      <c r="AH178" s="6" t="s">
        <v>59</v>
      </c>
      <c r="AZ178" s="6" t="s">
        <v>76</v>
      </c>
      <c r="BI178" s="6" t="s">
        <v>84</v>
      </c>
      <c r="BN178" s="3" t="s">
        <v>88</v>
      </c>
      <c r="BU178" s="6" t="s">
        <v>95</v>
      </c>
      <c r="BW178" s="3" t="s">
        <v>97</v>
      </c>
      <c r="CC178" s="3" t="s">
        <v>63</v>
      </c>
      <c r="CI178" s="6" t="s">
        <v>177</v>
      </c>
      <c r="CK178" s="6" t="s">
        <v>177</v>
      </c>
      <c r="CM178" s="6" t="s">
        <v>177</v>
      </c>
      <c r="CO178" s="6" t="s">
        <v>177</v>
      </c>
      <c r="CQ178" s="6" t="s">
        <v>177</v>
      </c>
      <c r="CT178" s="6" t="s">
        <v>184</v>
      </c>
      <c r="CU178" s="6" t="s">
        <v>177</v>
      </c>
      <c r="CW178" s="6" t="s">
        <v>177</v>
      </c>
      <c r="CY178" s="6" t="s">
        <v>177</v>
      </c>
      <c r="DB178" s="6" t="s">
        <v>184</v>
      </c>
      <c r="DD178" s="6" t="s">
        <v>184</v>
      </c>
      <c r="DF178" s="6" t="s">
        <v>184</v>
      </c>
      <c r="DG178" s="6" t="s">
        <v>177</v>
      </c>
      <c r="DI178" s="6" t="s">
        <v>177</v>
      </c>
      <c r="DL178" s="6" t="s">
        <v>184</v>
      </c>
      <c r="DM178" s="6" t="s">
        <v>177</v>
      </c>
      <c r="DO178" s="6" t="s">
        <v>177</v>
      </c>
      <c r="DQ178" s="6" t="s">
        <v>732</v>
      </c>
      <c r="DR178" s="53" t="s">
        <v>983</v>
      </c>
      <c r="DX178" s="3" t="s">
        <v>62</v>
      </c>
      <c r="DZ178" s="6" t="s">
        <v>733</v>
      </c>
      <c r="EA178" s="42" t="s">
        <v>1071</v>
      </c>
      <c r="EB178" s="42" t="s">
        <v>981</v>
      </c>
      <c r="EC178" s="42"/>
      <c r="ED178" s="9" t="s">
        <v>1072</v>
      </c>
      <c r="EE178" s="3" t="s">
        <v>734</v>
      </c>
      <c r="EF178" s="42" t="s">
        <v>1084</v>
      </c>
      <c r="EG178" s="42"/>
      <c r="EH178" s="42"/>
      <c r="EK178" s="9" t="s">
        <v>1084</v>
      </c>
      <c r="EL178" s="3" t="s">
        <v>62</v>
      </c>
      <c r="EN178" t="s">
        <v>142</v>
      </c>
      <c r="EQ178" t="s">
        <v>145</v>
      </c>
      <c r="EY178" t="s">
        <v>153</v>
      </c>
      <c r="EZ178" t="s">
        <v>735</v>
      </c>
      <c r="FA178" s="53" t="s">
        <v>735</v>
      </c>
      <c r="FC178" s="10" t="s">
        <v>735</v>
      </c>
      <c r="FE178" s="6" t="s">
        <v>62</v>
      </c>
      <c r="FI178" s="42"/>
      <c r="FM178" s="6" t="s">
        <v>63</v>
      </c>
      <c r="FQ178" s="6" t="s">
        <v>62</v>
      </c>
      <c r="FV178" s="6" t="s">
        <v>62</v>
      </c>
      <c r="GA178" s="6" t="s">
        <v>62</v>
      </c>
      <c r="GF178" s="6">
        <v>2</v>
      </c>
      <c r="GK178" s="6">
        <v>3</v>
      </c>
      <c r="GP178" s="6">
        <v>4</v>
      </c>
      <c r="GQ178" s="6">
        <v>1</v>
      </c>
      <c r="GV178" s="6" t="s">
        <v>62</v>
      </c>
      <c r="HB178" s="6">
        <v>3</v>
      </c>
      <c r="HE178" s="6">
        <v>2</v>
      </c>
      <c r="HK178" s="6">
        <v>4</v>
      </c>
      <c r="HL178" s="6">
        <v>1</v>
      </c>
    </row>
    <row r="179" spans="1:223" hidden="1">
      <c r="A179">
        <v>177</v>
      </c>
      <c r="B179">
        <v>3392358563</v>
      </c>
      <c r="C179">
        <v>56353112</v>
      </c>
      <c r="D179" s="87">
        <v>41856.828414351854</v>
      </c>
      <c r="E179" s="1">
        <v>41856.829780092594</v>
      </c>
      <c r="F179" t="s">
        <v>736</v>
      </c>
      <c r="H179" t="s">
        <v>363</v>
      </c>
      <c r="J179" s="6" t="s">
        <v>36</v>
      </c>
      <c r="L179" s="6" t="s">
        <v>38</v>
      </c>
      <c r="S179" s="3" t="s">
        <v>359</v>
      </c>
      <c r="T179" s="11" t="s">
        <v>949</v>
      </c>
      <c r="U179" s="3" t="s">
        <v>45</v>
      </c>
      <c r="AA179" s="3" t="s">
        <v>51</v>
      </c>
      <c r="BI179" s="6" t="s">
        <v>84</v>
      </c>
      <c r="BP179" s="4" t="s">
        <v>90</v>
      </c>
      <c r="BR179" s="6" t="s">
        <v>92</v>
      </c>
      <c r="BX179" s="6" t="s">
        <v>98</v>
      </c>
      <c r="CC179" s="3" t="s">
        <v>63</v>
      </c>
      <c r="CI179" s="6" t="s">
        <v>177</v>
      </c>
      <c r="CL179" s="6" t="s">
        <v>184</v>
      </c>
      <c r="CN179" s="6" t="s">
        <v>184</v>
      </c>
      <c r="CO179" s="6" t="s">
        <v>177</v>
      </c>
      <c r="CQ179" s="6" t="s">
        <v>177</v>
      </c>
      <c r="CS179" s="6" t="s">
        <v>177</v>
      </c>
      <c r="CV179" s="6" t="s">
        <v>184</v>
      </c>
      <c r="CX179" s="6" t="s">
        <v>184</v>
      </c>
      <c r="CY179" s="6" t="s">
        <v>177</v>
      </c>
      <c r="DA179" s="6" t="s">
        <v>177</v>
      </c>
      <c r="DC179" s="6" t="s">
        <v>177</v>
      </c>
      <c r="DE179" s="6" t="s">
        <v>177</v>
      </c>
      <c r="DG179" s="6" t="s">
        <v>177</v>
      </c>
      <c r="DI179" s="6" t="s">
        <v>177</v>
      </c>
      <c r="DK179" s="6" t="s">
        <v>177</v>
      </c>
      <c r="DM179" s="6" t="s">
        <v>177</v>
      </c>
      <c r="DO179" s="6" t="s">
        <v>177</v>
      </c>
      <c r="DX179" s="3" t="s">
        <v>62</v>
      </c>
      <c r="EA179" s="42"/>
      <c r="EB179" s="42"/>
      <c r="EC179" s="42"/>
      <c r="EF179" s="42"/>
      <c r="EG179" s="42"/>
      <c r="EH179" s="42"/>
      <c r="EK179" s="9" t="s">
        <v>990</v>
      </c>
      <c r="EM179" s="4" t="s">
        <v>63</v>
      </c>
      <c r="FI179" s="42"/>
    </row>
    <row r="180" spans="1:223" hidden="1">
      <c r="A180">
        <v>178</v>
      </c>
      <c r="B180">
        <v>3392354332</v>
      </c>
      <c r="C180">
        <v>56353112</v>
      </c>
      <c r="D180" s="87">
        <v>41856.826840277776</v>
      </c>
      <c r="E180" s="1">
        <v>41856.830810185187</v>
      </c>
      <c r="F180" t="s">
        <v>737</v>
      </c>
      <c r="H180" t="s">
        <v>363</v>
      </c>
      <c r="I180" s="3" t="s">
        <v>35</v>
      </c>
      <c r="M180" s="6" t="s">
        <v>39</v>
      </c>
      <c r="S180" s="3" t="s">
        <v>316</v>
      </c>
      <c r="T180" s="11" t="s">
        <v>949</v>
      </c>
      <c r="V180" s="6" t="s">
        <v>46</v>
      </c>
      <c r="AE180" s="6" t="s">
        <v>55</v>
      </c>
      <c r="BI180" s="6" t="s">
        <v>84</v>
      </c>
      <c r="BO180" s="6" t="s">
        <v>89</v>
      </c>
      <c r="BT180" s="6" t="s">
        <v>94</v>
      </c>
      <c r="BW180" s="3" t="s">
        <v>97</v>
      </c>
      <c r="CE180" s="6" t="s">
        <v>103</v>
      </c>
      <c r="CJ180" s="6" t="s">
        <v>184</v>
      </c>
      <c r="CL180" s="6" t="s">
        <v>184</v>
      </c>
      <c r="CN180" s="6" t="s">
        <v>184</v>
      </c>
      <c r="CO180" s="6" t="s">
        <v>177</v>
      </c>
      <c r="CQ180" s="6" t="s">
        <v>177</v>
      </c>
      <c r="CS180" s="6" t="s">
        <v>177</v>
      </c>
      <c r="CV180" s="6" t="s">
        <v>184</v>
      </c>
      <c r="CX180" s="6" t="s">
        <v>184</v>
      </c>
      <c r="DD180" s="6" t="s">
        <v>184</v>
      </c>
      <c r="DE180" s="6" t="s">
        <v>177</v>
      </c>
      <c r="DH180" s="6" t="s">
        <v>184</v>
      </c>
      <c r="DJ180" s="6" t="s">
        <v>184</v>
      </c>
      <c r="DL180" s="6" t="s">
        <v>184</v>
      </c>
      <c r="DN180" s="6" t="s">
        <v>184</v>
      </c>
      <c r="DP180" s="6" t="s">
        <v>184</v>
      </c>
      <c r="DY180" s="6" t="s">
        <v>63</v>
      </c>
      <c r="DZ180" s="6" t="s">
        <v>738</v>
      </c>
      <c r="EA180" s="42" t="s">
        <v>982</v>
      </c>
      <c r="EB180" s="42" t="s">
        <v>989</v>
      </c>
      <c r="EC180" s="42"/>
      <c r="ED180" s="9" t="s">
        <v>1059</v>
      </c>
      <c r="EE180" s="3" t="s">
        <v>739</v>
      </c>
      <c r="EF180" s="42" t="s">
        <v>996</v>
      </c>
      <c r="EG180" s="42"/>
      <c r="EH180" s="42"/>
      <c r="EJ180" s="73" t="s">
        <v>837</v>
      </c>
      <c r="EK180" s="9" t="s">
        <v>996</v>
      </c>
      <c r="EL180" s="3" t="s">
        <v>62</v>
      </c>
      <c r="EV180" t="s">
        <v>150</v>
      </c>
      <c r="EY180" t="s">
        <v>153</v>
      </c>
      <c r="FE180" s="6" t="s">
        <v>62</v>
      </c>
      <c r="FI180" s="42"/>
      <c r="FM180" s="6" t="s">
        <v>63</v>
      </c>
      <c r="FQ180" s="6" t="s">
        <v>62</v>
      </c>
      <c r="FV180" s="6" t="s">
        <v>62</v>
      </c>
      <c r="FY180" s="70" t="s">
        <v>319</v>
      </c>
      <c r="GB180" s="4" t="s">
        <v>63</v>
      </c>
      <c r="GW180" s="6" t="s">
        <v>63</v>
      </c>
    </row>
    <row r="181" spans="1:223" hidden="1">
      <c r="A181">
        <v>179</v>
      </c>
      <c r="B181">
        <v>3392314895</v>
      </c>
      <c r="C181">
        <v>56353112</v>
      </c>
      <c r="D181" s="87">
        <v>41856.814293981479</v>
      </c>
      <c r="E181" s="1">
        <v>41856.820613425924</v>
      </c>
      <c r="F181" t="s">
        <v>740</v>
      </c>
      <c r="H181" t="s">
        <v>363</v>
      </c>
      <c r="I181" s="3" t="s">
        <v>35</v>
      </c>
      <c r="O181" s="6" t="s">
        <v>41</v>
      </c>
      <c r="S181" s="3" t="s">
        <v>359</v>
      </c>
      <c r="T181" s="11" t="s">
        <v>949</v>
      </c>
      <c r="V181" s="6" t="s">
        <v>46</v>
      </c>
      <c r="AA181" s="3" t="s">
        <v>51</v>
      </c>
      <c r="BI181" s="6" t="s">
        <v>84</v>
      </c>
      <c r="BO181" s="6" t="s">
        <v>89</v>
      </c>
      <c r="BT181" s="6" t="s">
        <v>94</v>
      </c>
      <c r="BW181" s="3" t="s">
        <v>97</v>
      </c>
      <c r="CC181" s="3" t="s">
        <v>63</v>
      </c>
      <c r="CJ181" s="6" t="s">
        <v>184</v>
      </c>
      <c r="CK181" s="6" t="s">
        <v>177</v>
      </c>
      <c r="CN181" s="6" t="s">
        <v>184</v>
      </c>
      <c r="CS181" s="6" t="s">
        <v>177</v>
      </c>
      <c r="CW181" s="6" t="s">
        <v>177</v>
      </c>
      <c r="CZ181" s="6" t="s">
        <v>184</v>
      </c>
      <c r="DB181" s="6" t="s">
        <v>184</v>
      </c>
      <c r="DD181" s="6" t="s">
        <v>184</v>
      </c>
      <c r="DE181" s="6" t="s">
        <v>177</v>
      </c>
      <c r="DG181" s="6" t="s">
        <v>177</v>
      </c>
      <c r="DI181" s="6" t="s">
        <v>177</v>
      </c>
      <c r="DL181" s="6" t="s">
        <v>184</v>
      </c>
      <c r="DQ181" s="6" t="s">
        <v>741</v>
      </c>
      <c r="DR181" s="56" t="s">
        <v>1068</v>
      </c>
      <c r="DS181" s="56" t="s">
        <v>1049</v>
      </c>
      <c r="DT181" s="56" t="s">
        <v>986</v>
      </c>
      <c r="DU181" s="56" t="s">
        <v>1061</v>
      </c>
      <c r="DX181" s="3" t="s">
        <v>62</v>
      </c>
      <c r="DZ181" s="6" t="s">
        <v>742</v>
      </c>
      <c r="EA181" s="42" t="s">
        <v>993</v>
      </c>
      <c r="EB181" s="42"/>
      <c r="EC181" s="42"/>
      <c r="ED181" s="9" t="s">
        <v>993</v>
      </c>
      <c r="EE181" s="3" t="s">
        <v>743</v>
      </c>
      <c r="EF181" s="42" t="s">
        <v>1081</v>
      </c>
      <c r="EG181" s="42"/>
      <c r="EH181" s="42"/>
      <c r="EJ181" s="73" t="s">
        <v>1151</v>
      </c>
      <c r="EK181" s="9" t="s">
        <v>1081</v>
      </c>
      <c r="EL181" s="3" t="s">
        <v>62</v>
      </c>
      <c r="EN181" t="s">
        <v>142</v>
      </c>
      <c r="ES181" t="s">
        <v>147</v>
      </c>
      <c r="ET181" t="s">
        <v>148</v>
      </c>
      <c r="EW181" t="s">
        <v>151</v>
      </c>
      <c r="FE181" s="6" t="s">
        <v>62</v>
      </c>
      <c r="FI181" s="42"/>
      <c r="FM181" s="6" t="s">
        <v>63</v>
      </c>
      <c r="FR181" s="6" t="s">
        <v>63</v>
      </c>
      <c r="FV181" s="6" t="s">
        <v>62</v>
      </c>
      <c r="FX181" s="26" t="s">
        <v>744</v>
      </c>
      <c r="FY181" s="71" t="s">
        <v>1021</v>
      </c>
      <c r="GB181" s="4" t="s">
        <v>63</v>
      </c>
      <c r="GV181" s="6" t="s">
        <v>62</v>
      </c>
      <c r="HC181" s="6">
        <v>4</v>
      </c>
      <c r="HF181" s="6">
        <v>3</v>
      </c>
      <c r="HI181" s="6">
        <v>2</v>
      </c>
      <c r="HL181" s="6">
        <v>1</v>
      </c>
    </row>
    <row r="182" spans="1:223" hidden="1">
      <c r="A182">
        <v>180</v>
      </c>
      <c r="B182">
        <v>3392307316</v>
      </c>
      <c r="C182">
        <v>56353112</v>
      </c>
      <c r="D182" s="87">
        <v>41856.807013888887</v>
      </c>
      <c r="E182" s="1">
        <v>41856.812881944446</v>
      </c>
      <c r="F182" t="s">
        <v>745</v>
      </c>
      <c r="H182" t="s">
        <v>363</v>
      </c>
      <c r="I182" s="3" t="s">
        <v>35</v>
      </c>
      <c r="M182" s="6" t="s">
        <v>39</v>
      </c>
      <c r="S182" s="3" t="s">
        <v>359</v>
      </c>
      <c r="T182" s="11" t="s">
        <v>949</v>
      </c>
      <c r="W182" s="6" t="s">
        <v>47</v>
      </c>
      <c r="AF182" s="6" t="s">
        <v>56</v>
      </c>
      <c r="BL182" s="6" t="s">
        <v>87</v>
      </c>
      <c r="BM182" s="4" t="s">
        <v>746</v>
      </c>
      <c r="BP182" s="4" t="s">
        <v>90</v>
      </c>
      <c r="BT182" s="6" t="s">
        <v>94</v>
      </c>
      <c r="BX182" s="6" t="s">
        <v>98</v>
      </c>
      <c r="CF182" s="6" t="s">
        <v>104</v>
      </c>
      <c r="EA182" s="42"/>
      <c r="EB182" s="42"/>
      <c r="EC182" s="42"/>
      <c r="EF182" s="42"/>
      <c r="EG182" s="42"/>
      <c r="EH182" s="42"/>
      <c r="EK182" s="9" t="s">
        <v>990</v>
      </c>
      <c r="FI182" s="42"/>
      <c r="FY182" s="69" t="s">
        <v>1133</v>
      </c>
    </row>
    <row r="183" spans="1:223" hidden="1">
      <c r="A183">
        <v>181</v>
      </c>
      <c r="B183">
        <v>3392300411</v>
      </c>
      <c r="C183">
        <v>56353112</v>
      </c>
      <c r="D183" s="87">
        <v>41856.809710648151</v>
      </c>
      <c r="E183" s="1">
        <v>41856.811944444446</v>
      </c>
      <c r="F183" t="s">
        <v>747</v>
      </c>
      <c r="H183" t="s">
        <v>363</v>
      </c>
      <c r="I183" s="3" t="s">
        <v>35</v>
      </c>
      <c r="O183" s="6" t="s">
        <v>41</v>
      </c>
      <c r="S183" s="3" t="s">
        <v>252</v>
      </c>
      <c r="T183" s="11" t="s">
        <v>949</v>
      </c>
      <c r="U183" s="3" t="s">
        <v>45</v>
      </c>
      <c r="AA183" s="3" t="s">
        <v>51</v>
      </c>
      <c r="BK183" s="6" t="s">
        <v>86</v>
      </c>
      <c r="BN183" s="3" t="s">
        <v>88</v>
      </c>
      <c r="BQ183" s="6" t="s">
        <v>91</v>
      </c>
      <c r="BW183" s="3" t="s">
        <v>97</v>
      </c>
      <c r="CC183" s="3" t="s">
        <v>63</v>
      </c>
      <c r="EA183" s="42"/>
      <c r="EB183" s="42"/>
      <c r="EC183" s="42"/>
      <c r="EF183" s="42"/>
      <c r="EG183" s="42"/>
      <c r="EH183" s="42"/>
      <c r="EK183" s="9" t="s">
        <v>990</v>
      </c>
      <c r="FI183" s="42"/>
    </row>
    <row r="184" spans="1:223" hidden="1">
      <c r="A184">
        <v>182</v>
      </c>
      <c r="B184">
        <v>3392291702</v>
      </c>
      <c r="C184">
        <v>56353112</v>
      </c>
      <c r="D184" s="87">
        <v>41856.807013888887</v>
      </c>
      <c r="E184" s="1">
        <v>41856.811805555553</v>
      </c>
      <c r="F184" t="s">
        <v>745</v>
      </c>
      <c r="H184" t="s">
        <v>363</v>
      </c>
      <c r="I184" s="3" t="s">
        <v>35</v>
      </c>
      <c r="M184" s="6" t="s">
        <v>39</v>
      </c>
      <c r="S184" s="3" t="s">
        <v>359</v>
      </c>
      <c r="T184" s="11" t="s">
        <v>949</v>
      </c>
      <c r="W184" s="6" t="s">
        <v>47</v>
      </c>
      <c r="AF184" s="6" t="s">
        <v>56</v>
      </c>
      <c r="BL184" s="6" t="s">
        <v>87</v>
      </c>
      <c r="BM184" s="4" t="s">
        <v>746</v>
      </c>
      <c r="BP184" s="4" t="s">
        <v>90</v>
      </c>
      <c r="BT184" s="6" t="s">
        <v>94</v>
      </c>
      <c r="BX184" s="6" t="s">
        <v>98</v>
      </c>
      <c r="CF184" s="6" t="s">
        <v>104</v>
      </c>
      <c r="CI184" s="6" t="s">
        <v>177</v>
      </c>
      <c r="CK184" s="6" t="s">
        <v>177</v>
      </c>
      <c r="CN184" s="6" t="s">
        <v>184</v>
      </c>
      <c r="CO184" s="6" t="s">
        <v>177</v>
      </c>
      <c r="CQ184" s="6" t="s">
        <v>177</v>
      </c>
      <c r="CS184" s="6" t="s">
        <v>177</v>
      </c>
      <c r="CU184" s="6" t="s">
        <v>177</v>
      </c>
      <c r="CW184" s="6" t="s">
        <v>177</v>
      </c>
      <c r="CY184" s="6" t="s">
        <v>177</v>
      </c>
      <c r="DB184" s="6" t="s">
        <v>184</v>
      </c>
      <c r="DD184" s="6" t="s">
        <v>184</v>
      </c>
      <c r="DE184" s="6" t="s">
        <v>177</v>
      </c>
      <c r="DG184" s="6" t="s">
        <v>177</v>
      </c>
      <c r="DI184" s="6" t="s">
        <v>177</v>
      </c>
      <c r="DK184" s="6" t="s">
        <v>177</v>
      </c>
      <c r="DM184" s="6" t="s">
        <v>177</v>
      </c>
      <c r="DP184" s="6" t="s">
        <v>184</v>
      </c>
      <c r="DQ184" s="6" t="s">
        <v>748</v>
      </c>
      <c r="DR184" s="56" t="s">
        <v>985</v>
      </c>
      <c r="DS184" s="56" t="s">
        <v>985</v>
      </c>
      <c r="DX184" s="3" t="s">
        <v>62</v>
      </c>
      <c r="DZ184" s="6" t="s">
        <v>749</v>
      </c>
      <c r="EA184" s="42" t="s">
        <v>1071</v>
      </c>
      <c r="EB184" s="42" t="s">
        <v>992</v>
      </c>
      <c r="EC184" s="42"/>
      <c r="ED184" s="9" t="s">
        <v>1074</v>
      </c>
      <c r="EE184" s="3" t="s">
        <v>750</v>
      </c>
      <c r="EF184" s="42" t="s">
        <v>1081</v>
      </c>
      <c r="EG184" s="42" t="s">
        <v>1084</v>
      </c>
      <c r="EH184" s="42"/>
      <c r="EJ184" s="77" t="s">
        <v>242</v>
      </c>
      <c r="EK184" s="9" t="s">
        <v>1104</v>
      </c>
      <c r="EL184" s="3" t="s">
        <v>62</v>
      </c>
      <c r="FI184" s="42"/>
    </row>
    <row r="185" spans="1:223" hidden="1">
      <c r="A185">
        <v>183</v>
      </c>
      <c r="B185">
        <v>3392282082</v>
      </c>
      <c r="C185">
        <v>56353112</v>
      </c>
      <c r="D185" s="87">
        <v>41856.803773148145</v>
      </c>
      <c r="E185" s="1">
        <v>41856.807997685188</v>
      </c>
      <c r="F185" t="s">
        <v>751</v>
      </c>
      <c r="H185" t="s">
        <v>363</v>
      </c>
      <c r="J185" s="6" t="s">
        <v>36</v>
      </c>
      <c r="N185" s="6" t="s">
        <v>40</v>
      </c>
      <c r="S185" s="3" t="s">
        <v>316</v>
      </c>
      <c r="T185" s="11" t="s">
        <v>949</v>
      </c>
      <c r="U185" s="3" t="s">
        <v>45</v>
      </c>
      <c r="AA185" s="3" t="s">
        <v>51</v>
      </c>
      <c r="BH185" s="3" t="s">
        <v>83</v>
      </c>
      <c r="BN185" s="3" t="s">
        <v>88</v>
      </c>
      <c r="BT185" s="6" t="s">
        <v>94</v>
      </c>
      <c r="BX185" s="6" t="s">
        <v>98</v>
      </c>
      <c r="CC185" s="3" t="s">
        <v>63</v>
      </c>
      <c r="CM185" s="6" t="s">
        <v>177</v>
      </c>
      <c r="CS185" s="6" t="s">
        <v>177</v>
      </c>
      <c r="CV185" s="6" t="s">
        <v>184</v>
      </c>
      <c r="CX185" s="6" t="s">
        <v>184</v>
      </c>
      <c r="CZ185" s="6" t="s">
        <v>184</v>
      </c>
      <c r="DD185" s="6" t="s">
        <v>184</v>
      </c>
      <c r="DG185" s="6" t="s">
        <v>177</v>
      </c>
      <c r="DI185" s="6" t="s">
        <v>177</v>
      </c>
      <c r="DO185" s="6" t="s">
        <v>177</v>
      </c>
      <c r="DX185" s="3" t="s">
        <v>62</v>
      </c>
      <c r="EA185" s="42"/>
      <c r="EB185" s="42"/>
      <c r="EC185" s="42"/>
      <c r="EE185" s="3" t="s">
        <v>752</v>
      </c>
      <c r="EF185" s="42" t="s">
        <v>996</v>
      </c>
      <c r="EG185" s="42"/>
      <c r="EH185" s="42"/>
      <c r="EK185" s="9" t="s">
        <v>996</v>
      </c>
      <c r="EL185" s="3" t="s">
        <v>62</v>
      </c>
      <c r="EN185" t="s">
        <v>142</v>
      </c>
      <c r="EQ185" t="s">
        <v>145</v>
      </c>
      <c r="EV185" t="s">
        <v>150</v>
      </c>
      <c r="EW185" t="s">
        <v>151</v>
      </c>
      <c r="FE185" s="6" t="s">
        <v>62</v>
      </c>
      <c r="FI185" s="42"/>
      <c r="FM185" s="6" t="s">
        <v>63</v>
      </c>
      <c r="FR185" s="6" t="s">
        <v>63</v>
      </c>
      <c r="FW185" s="6" t="s">
        <v>63</v>
      </c>
      <c r="GA185" s="6" t="s">
        <v>62</v>
      </c>
      <c r="GE185" s="3">
        <v>1</v>
      </c>
      <c r="GJ185" s="6">
        <v>2</v>
      </c>
      <c r="GO185" s="6">
        <v>3</v>
      </c>
      <c r="GT185" s="4">
        <v>4</v>
      </c>
      <c r="GV185" s="6" t="s">
        <v>62</v>
      </c>
      <c r="GZ185" s="6">
        <v>1</v>
      </c>
      <c r="HF185" s="6">
        <v>3</v>
      </c>
      <c r="HI185" s="6">
        <v>2</v>
      </c>
      <c r="HO185" s="4">
        <v>4</v>
      </c>
    </row>
    <row r="186" spans="1:223" hidden="1">
      <c r="A186">
        <v>184</v>
      </c>
      <c r="B186">
        <v>3392259181</v>
      </c>
      <c r="C186">
        <v>56353112</v>
      </c>
      <c r="D186" s="87">
        <v>41856.796030092592</v>
      </c>
      <c r="E186" s="1">
        <v>41856.802685185183</v>
      </c>
      <c r="F186" t="s">
        <v>753</v>
      </c>
      <c r="H186" t="s">
        <v>363</v>
      </c>
      <c r="J186" s="6" t="s">
        <v>36</v>
      </c>
      <c r="Q186" s="6" t="s">
        <v>43</v>
      </c>
      <c r="S186" s="3" t="s">
        <v>310</v>
      </c>
      <c r="T186" s="11" t="s">
        <v>949</v>
      </c>
      <c r="U186" s="3" t="s">
        <v>45</v>
      </c>
      <c r="AD186" s="6" t="s">
        <v>54</v>
      </c>
      <c r="AI186" s="6" t="s">
        <v>60</v>
      </c>
      <c r="BD186" s="6" t="s">
        <v>80</v>
      </c>
      <c r="BF186" s="6" t="s">
        <v>457</v>
      </c>
      <c r="BG186" s="10" t="s">
        <v>957</v>
      </c>
      <c r="BI186" s="6" t="s">
        <v>84</v>
      </c>
      <c r="BN186" s="3" t="s">
        <v>88</v>
      </c>
      <c r="BT186" s="6" t="s">
        <v>94</v>
      </c>
      <c r="BX186" s="6" t="s">
        <v>98</v>
      </c>
      <c r="CC186" s="3" t="s">
        <v>63</v>
      </c>
      <c r="CL186" s="6" t="s">
        <v>184</v>
      </c>
      <c r="CM186" s="6" t="s">
        <v>177</v>
      </c>
      <c r="CR186" s="6" t="s">
        <v>184</v>
      </c>
      <c r="CS186" s="6" t="s">
        <v>177</v>
      </c>
      <c r="CU186" s="6" t="s">
        <v>177</v>
      </c>
      <c r="CX186" s="6" t="s">
        <v>184</v>
      </c>
      <c r="DA186" s="6" t="s">
        <v>177</v>
      </c>
      <c r="DD186" s="6" t="s">
        <v>184</v>
      </c>
      <c r="DE186" s="6" t="s">
        <v>177</v>
      </c>
      <c r="DG186" s="6" t="s">
        <v>177</v>
      </c>
      <c r="DI186" s="6" t="s">
        <v>177</v>
      </c>
      <c r="DK186" s="6" t="s">
        <v>177</v>
      </c>
      <c r="DN186" s="6" t="s">
        <v>184</v>
      </c>
      <c r="DP186" s="6" t="s">
        <v>184</v>
      </c>
      <c r="DX186" s="3" t="s">
        <v>62</v>
      </c>
      <c r="DZ186" s="6" t="s">
        <v>754</v>
      </c>
      <c r="EA186" s="42" t="s">
        <v>981</v>
      </c>
      <c r="EB186" s="42"/>
      <c r="EC186" s="42"/>
      <c r="ED186" s="9" t="s">
        <v>981</v>
      </c>
      <c r="EE186" s="3" t="s">
        <v>755</v>
      </c>
      <c r="EF186" s="42" t="s">
        <v>996</v>
      </c>
      <c r="EG186" s="42"/>
      <c r="EH186" s="42"/>
      <c r="EK186" s="9" t="s">
        <v>996</v>
      </c>
      <c r="EL186" s="3" t="s">
        <v>62</v>
      </c>
      <c r="EN186" t="s">
        <v>142</v>
      </c>
      <c r="EQ186" t="s">
        <v>145</v>
      </c>
      <c r="ER186" t="s">
        <v>146</v>
      </c>
      <c r="EW186" t="s">
        <v>151</v>
      </c>
      <c r="FF186" s="6" t="s">
        <v>63</v>
      </c>
      <c r="FI186" s="42"/>
      <c r="FM186" s="6" t="s">
        <v>63</v>
      </c>
      <c r="FQ186" s="6" t="s">
        <v>62</v>
      </c>
      <c r="FV186" s="6" t="s">
        <v>62</v>
      </c>
      <c r="GA186" s="6" t="s">
        <v>62</v>
      </c>
      <c r="GE186" s="3">
        <v>1</v>
      </c>
      <c r="GL186" s="6">
        <v>4</v>
      </c>
      <c r="GO186" s="6">
        <v>3</v>
      </c>
      <c r="GR186" s="6">
        <v>2</v>
      </c>
      <c r="GV186" s="6" t="s">
        <v>62</v>
      </c>
      <c r="HA186" s="6">
        <v>2</v>
      </c>
      <c r="HF186" s="6">
        <v>3</v>
      </c>
      <c r="HK186" s="6">
        <v>4</v>
      </c>
      <c r="HL186" s="6">
        <v>1</v>
      </c>
    </row>
    <row r="187" spans="1:223" hidden="1">
      <c r="A187">
        <v>185</v>
      </c>
      <c r="B187">
        <v>3392220453</v>
      </c>
      <c r="C187">
        <v>56353112</v>
      </c>
      <c r="D187" s="87">
        <v>41856.783067129632</v>
      </c>
      <c r="E187" s="1">
        <v>41856.785555555558</v>
      </c>
      <c r="F187" t="s">
        <v>756</v>
      </c>
      <c r="H187" t="s">
        <v>363</v>
      </c>
      <c r="I187" s="3" t="s">
        <v>35</v>
      </c>
      <c r="M187" s="6" t="s">
        <v>39</v>
      </c>
      <c r="S187" s="3" t="s">
        <v>359</v>
      </c>
      <c r="T187" s="11" t="s">
        <v>949</v>
      </c>
      <c r="W187" s="6" t="s">
        <v>47</v>
      </c>
      <c r="AF187" s="6" t="s">
        <v>56</v>
      </c>
      <c r="BL187" s="6" t="s">
        <v>87</v>
      </c>
      <c r="BM187" s="4" t="s">
        <v>746</v>
      </c>
      <c r="BP187" s="4" t="s">
        <v>90</v>
      </c>
      <c r="BT187" s="6" t="s">
        <v>94</v>
      </c>
      <c r="BX187" s="6" t="s">
        <v>98</v>
      </c>
      <c r="CF187" s="6" t="s">
        <v>104</v>
      </c>
      <c r="EA187" s="42"/>
      <c r="EB187" s="42"/>
      <c r="EC187" s="42"/>
      <c r="EF187" s="42"/>
      <c r="EG187" s="42"/>
      <c r="EH187" s="42"/>
      <c r="EK187" s="9" t="s">
        <v>990</v>
      </c>
      <c r="FI187" s="42"/>
    </row>
    <row r="188" spans="1:223" hidden="1">
      <c r="A188">
        <v>186</v>
      </c>
      <c r="B188">
        <v>3392219467</v>
      </c>
      <c r="C188">
        <v>56353112</v>
      </c>
      <c r="D188" s="87">
        <v>41856.783067129632</v>
      </c>
      <c r="E188" s="1">
        <v>41856.783680555556</v>
      </c>
      <c r="F188" t="s">
        <v>756</v>
      </c>
      <c r="H188" t="s">
        <v>363</v>
      </c>
      <c r="I188" s="3" t="s">
        <v>35</v>
      </c>
      <c r="M188" s="6" t="s">
        <v>39</v>
      </c>
      <c r="S188" s="3" t="s">
        <v>359</v>
      </c>
      <c r="T188" s="11" t="s">
        <v>949</v>
      </c>
      <c r="W188" s="6" t="s">
        <v>47</v>
      </c>
      <c r="AE188" s="6" t="s">
        <v>55</v>
      </c>
      <c r="EA188" s="42"/>
      <c r="EB188" s="42"/>
      <c r="EC188" s="42"/>
      <c r="EF188" s="42"/>
      <c r="EG188" s="42"/>
      <c r="EH188" s="42"/>
      <c r="EK188" s="9" t="s">
        <v>990</v>
      </c>
      <c r="FI188" s="42"/>
    </row>
    <row r="189" spans="1:223" hidden="1">
      <c r="A189">
        <v>187</v>
      </c>
      <c r="B189">
        <v>3392201111</v>
      </c>
      <c r="C189">
        <v>56353112</v>
      </c>
      <c r="D189" s="87">
        <v>41856.776643518519</v>
      </c>
      <c r="E189" s="1">
        <v>41856.784791666665</v>
      </c>
      <c r="F189" t="s">
        <v>757</v>
      </c>
      <c r="H189" t="s">
        <v>363</v>
      </c>
      <c r="I189" s="3" t="s">
        <v>35</v>
      </c>
      <c r="P189" s="6" t="s">
        <v>42</v>
      </c>
      <c r="S189" s="3" t="s">
        <v>252</v>
      </c>
      <c r="T189" s="11" t="s">
        <v>949</v>
      </c>
      <c r="U189" s="3" t="s">
        <v>45</v>
      </c>
      <c r="AD189" s="6" t="s">
        <v>54</v>
      </c>
      <c r="AH189" s="6" t="s">
        <v>59</v>
      </c>
      <c r="BA189" s="6" t="s">
        <v>77</v>
      </c>
      <c r="BI189" s="6" t="s">
        <v>84</v>
      </c>
      <c r="BN189" s="3" t="s">
        <v>88</v>
      </c>
      <c r="BV189" s="4" t="s">
        <v>96</v>
      </c>
      <c r="BX189" s="6" t="s">
        <v>98</v>
      </c>
      <c r="CC189" s="3" t="s">
        <v>63</v>
      </c>
      <c r="CI189" s="6" t="s">
        <v>177</v>
      </c>
      <c r="CK189" s="6" t="s">
        <v>177</v>
      </c>
      <c r="CM189" s="6" t="s">
        <v>177</v>
      </c>
      <c r="CO189" s="6" t="s">
        <v>177</v>
      </c>
      <c r="CS189" s="6" t="s">
        <v>177</v>
      </c>
      <c r="CV189" s="6" t="s">
        <v>184</v>
      </c>
      <c r="CW189" s="6" t="s">
        <v>177</v>
      </c>
      <c r="CZ189" s="6" t="s">
        <v>184</v>
      </c>
      <c r="DD189" s="6" t="s">
        <v>184</v>
      </c>
      <c r="DE189" s="6" t="s">
        <v>177</v>
      </c>
      <c r="DG189" s="6" t="s">
        <v>177</v>
      </c>
      <c r="DI189" s="6" t="s">
        <v>177</v>
      </c>
      <c r="DL189" s="6" t="s">
        <v>184</v>
      </c>
      <c r="DM189" s="6" t="s">
        <v>177</v>
      </c>
      <c r="DO189" s="6" t="s">
        <v>177</v>
      </c>
      <c r="DX189" s="3" t="s">
        <v>62</v>
      </c>
      <c r="DZ189" s="6" t="s">
        <v>758</v>
      </c>
      <c r="EA189" s="42" t="s">
        <v>992</v>
      </c>
      <c r="EB189" s="42" t="s">
        <v>994</v>
      </c>
      <c r="EC189" s="42"/>
      <c r="ED189" s="9" t="s">
        <v>995</v>
      </c>
      <c r="EE189" s="3" t="s">
        <v>459</v>
      </c>
      <c r="EF189" s="42" t="s">
        <v>1110</v>
      </c>
      <c r="EG189" s="42"/>
      <c r="EH189" s="42"/>
      <c r="EK189" s="9" t="s">
        <v>1087</v>
      </c>
      <c r="EM189" s="4" t="s">
        <v>63</v>
      </c>
      <c r="FF189" s="6" t="s">
        <v>63</v>
      </c>
      <c r="FI189" s="42"/>
      <c r="FM189" s="6" t="s">
        <v>63</v>
      </c>
      <c r="FR189" s="6" t="s">
        <v>63</v>
      </c>
      <c r="FW189" s="6" t="s">
        <v>63</v>
      </c>
      <c r="GA189" s="6" t="s">
        <v>62</v>
      </c>
      <c r="GE189" s="3">
        <v>1</v>
      </c>
      <c r="GJ189" s="6">
        <v>2</v>
      </c>
      <c r="GO189" s="6">
        <v>3</v>
      </c>
      <c r="GT189" s="4">
        <v>4</v>
      </c>
      <c r="GV189" s="6" t="s">
        <v>62</v>
      </c>
      <c r="GZ189" s="6">
        <v>1</v>
      </c>
      <c r="HE189" s="6">
        <v>2</v>
      </c>
      <c r="HJ189" s="6">
        <v>3</v>
      </c>
      <c r="HO189" s="4">
        <v>4</v>
      </c>
    </row>
    <row r="190" spans="1:223" hidden="1">
      <c r="A190">
        <v>188</v>
      </c>
      <c r="B190">
        <v>3392191305</v>
      </c>
      <c r="C190">
        <v>56353112</v>
      </c>
      <c r="D190" s="87">
        <v>41856.773425925923</v>
      </c>
      <c r="E190" s="1">
        <v>41856.780347222222</v>
      </c>
      <c r="F190" t="s">
        <v>759</v>
      </c>
      <c r="H190" t="s">
        <v>363</v>
      </c>
      <c r="I190" s="3" t="s">
        <v>35</v>
      </c>
      <c r="M190" s="6" t="s">
        <v>39</v>
      </c>
      <c r="S190" s="3" t="s">
        <v>223</v>
      </c>
      <c r="T190" s="11" t="s">
        <v>949</v>
      </c>
      <c r="V190" s="6" t="s">
        <v>46</v>
      </c>
      <c r="AD190" s="6" t="s">
        <v>54</v>
      </c>
      <c r="AI190" s="6" t="s">
        <v>60</v>
      </c>
      <c r="BD190" s="6" t="s">
        <v>80</v>
      </c>
      <c r="BF190" s="6" t="s">
        <v>247</v>
      </c>
      <c r="BG190" s="11" t="s">
        <v>247</v>
      </c>
      <c r="BI190" s="6" t="s">
        <v>84</v>
      </c>
      <c r="BN190" s="3" t="s">
        <v>88</v>
      </c>
      <c r="BU190" s="6" t="s">
        <v>95</v>
      </c>
      <c r="BW190" s="3" t="s">
        <v>97</v>
      </c>
      <c r="CD190" s="6" t="s">
        <v>102</v>
      </c>
      <c r="CI190" s="6" t="s">
        <v>177</v>
      </c>
      <c r="CK190" s="6" t="s">
        <v>177</v>
      </c>
      <c r="CM190" s="6" t="s">
        <v>177</v>
      </c>
      <c r="CO190" s="6" t="s">
        <v>177</v>
      </c>
      <c r="CQ190" s="6" t="s">
        <v>177</v>
      </c>
      <c r="CS190" s="6" t="s">
        <v>177</v>
      </c>
      <c r="CW190" s="6" t="s">
        <v>177</v>
      </c>
      <c r="CZ190" s="6" t="s">
        <v>184</v>
      </c>
      <c r="DB190" s="6" t="s">
        <v>184</v>
      </c>
      <c r="DC190" s="6" t="s">
        <v>177</v>
      </c>
      <c r="DE190" s="6" t="s">
        <v>177</v>
      </c>
      <c r="DG190" s="6" t="s">
        <v>177</v>
      </c>
      <c r="DI190" s="6" t="s">
        <v>177</v>
      </c>
      <c r="DL190" s="6" t="s">
        <v>184</v>
      </c>
      <c r="DO190" s="6" t="s">
        <v>177</v>
      </c>
      <c r="DX190" s="3" t="s">
        <v>62</v>
      </c>
      <c r="DZ190" s="6" t="s">
        <v>760</v>
      </c>
      <c r="EA190" s="42" t="s">
        <v>982</v>
      </c>
      <c r="EB190" s="42"/>
      <c r="EC190" s="42"/>
      <c r="ED190" s="9" t="s">
        <v>982</v>
      </c>
      <c r="EE190" s="3" t="s">
        <v>761</v>
      </c>
      <c r="EF190" s="42" t="s">
        <v>1110</v>
      </c>
      <c r="EG190" s="42"/>
      <c r="EH190" s="42"/>
      <c r="EK190" s="9" t="s">
        <v>1087</v>
      </c>
      <c r="EM190" s="4" t="s">
        <v>63</v>
      </c>
      <c r="FE190" s="6" t="s">
        <v>62</v>
      </c>
      <c r="FI190" s="42"/>
      <c r="FM190" s="6" t="s">
        <v>63</v>
      </c>
      <c r="FR190" s="6" t="s">
        <v>63</v>
      </c>
      <c r="FW190" s="6" t="s">
        <v>63</v>
      </c>
      <c r="GB190" s="4" t="s">
        <v>63</v>
      </c>
      <c r="GV190" s="6" t="s">
        <v>62</v>
      </c>
      <c r="HC190" s="6">
        <v>4</v>
      </c>
      <c r="HF190" s="6">
        <v>3</v>
      </c>
      <c r="HI190" s="6">
        <v>2</v>
      </c>
      <c r="HL190" s="6">
        <v>1</v>
      </c>
    </row>
    <row r="191" spans="1:223" hidden="1">
      <c r="A191">
        <v>189</v>
      </c>
      <c r="B191">
        <v>3392186972</v>
      </c>
      <c r="C191">
        <v>56353112</v>
      </c>
      <c r="D191" s="87">
        <v>41856.772013888891</v>
      </c>
      <c r="E191" s="1">
        <v>41856.781643518516</v>
      </c>
      <c r="F191" t="s">
        <v>762</v>
      </c>
      <c r="H191" t="s">
        <v>363</v>
      </c>
      <c r="I191" s="3" t="s">
        <v>35</v>
      </c>
      <c r="O191" s="6" t="s">
        <v>41</v>
      </c>
      <c r="S191" s="3" t="s">
        <v>580</v>
      </c>
      <c r="T191" s="11" t="s">
        <v>949</v>
      </c>
      <c r="Z191" s="4" t="s">
        <v>50</v>
      </c>
      <c r="AE191" s="6" t="s">
        <v>55</v>
      </c>
      <c r="BL191" s="6" t="s">
        <v>87</v>
      </c>
      <c r="BP191" s="4" t="s">
        <v>90</v>
      </c>
      <c r="BT191" s="6" t="s">
        <v>94</v>
      </c>
      <c r="BY191" s="6" t="s">
        <v>99</v>
      </c>
      <c r="CC191" s="3" t="s">
        <v>63</v>
      </c>
      <c r="CI191" s="6" t="s">
        <v>177</v>
      </c>
      <c r="CK191" s="6" t="s">
        <v>177</v>
      </c>
      <c r="CR191" s="6" t="s">
        <v>184</v>
      </c>
      <c r="CS191" s="6" t="s">
        <v>177</v>
      </c>
      <c r="CX191" s="6" t="s">
        <v>184</v>
      </c>
      <c r="CZ191" s="6" t="s">
        <v>184</v>
      </c>
      <c r="DE191" s="6" t="s">
        <v>177</v>
      </c>
      <c r="DI191" s="6" t="s">
        <v>177</v>
      </c>
      <c r="DX191" s="3" t="s">
        <v>62</v>
      </c>
      <c r="DZ191" s="6" t="s">
        <v>763</v>
      </c>
      <c r="EA191" s="42" t="s">
        <v>992</v>
      </c>
      <c r="EB191" s="42"/>
      <c r="EC191" s="42"/>
      <c r="ED191" s="9" t="s">
        <v>992</v>
      </c>
      <c r="EE191" s="3" t="s">
        <v>764</v>
      </c>
      <c r="EF191" s="42" t="s">
        <v>996</v>
      </c>
      <c r="EG191" s="42" t="s">
        <v>1081</v>
      </c>
      <c r="EH191" s="42"/>
      <c r="EJ191" s="73" t="s">
        <v>1138</v>
      </c>
      <c r="EK191" s="9" t="s">
        <v>1082</v>
      </c>
      <c r="EM191" s="4" t="s">
        <v>63</v>
      </c>
      <c r="FE191" s="6" t="s">
        <v>62</v>
      </c>
      <c r="FI191" s="42"/>
      <c r="FL191" s="6" t="s">
        <v>62</v>
      </c>
      <c r="FQ191" s="6" t="s">
        <v>62</v>
      </c>
      <c r="FV191" s="6" t="s">
        <v>62</v>
      </c>
      <c r="GA191" s="6" t="s">
        <v>62</v>
      </c>
      <c r="GG191" s="6">
        <v>3</v>
      </c>
      <c r="GJ191" s="6">
        <v>2</v>
      </c>
      <c r="GP191" s="6">
        <v>4</v>
      </c>
      <c r="GQ191" s="6">
        <v>1</v>
      </c>
    </row>
    <row r="192" spans="1:223" hidden="1">
      <c r="A192">
        <v>190</v>
      </c>
      <c r="B192">
        <v>3392182270</v>
      </c>
      <c r="C192">
        <v>56353112</v>
      </c>
      <c r="D192" s="87">
        <v>41856.767488425925</v>
      </c>
      <c r="E192" s="1">
        <v>41856.780185185184</v>
      </c>
      <c r="F192" t="s">
        <v>765</v>
      </c>
      <c r="H192" t="s">
        <v>363</v>
      </c>
      <c r="I192" s="3" t="s">
        <v>35</v>
      </c>
      <c r="M192" s="6" t="s">
        <v>39</v>
      </c>
      <c r="S192" s="3" t="s">
        <v>186</v>
      </c>
      <c r="T192" s="11" t="s">
        <v>949</v>
      </c>
      <c r="V192" s="6" t="s">
        <v>46</v>
      </c>
      <c r="AA192" s="3" t="s">
        <v>51</v>
      </c>
      <c r="BK192" s="6" t="s">
        <v>86</v>
      </c>
      <c r="BM192" s="4" t="s">
        <v>975</v>
      </c>
      <c r="BP192" s="4" t="s">
        <v>90</v>
      </c>
      <c r="BT192" s="6" t="s">
        <v>94</v>
      </c>
      <c r="BX192" s="6" t="s">
        <v>98</v>
      </c>
      <c r="CC192" s="3" t="s">
        <v>63</v>
      </c>
      <c r="CN192" s="6" t="s">
        <v>184</v>
      </c>
      <c r="CO192" s="6" t="s">
        <v>177</v>
      </c>
      <c r="CR192" s="6" t="s">
        <v>184</v>
      </c>
      <c r="CS192" s="6" t="s">
        <v>177</v>
      </c>
      <c r="CV192" s="6" t="s">
        <v>184</v>
      </c>
      <c r="CZ192" s="6" t="s">
        <v>184</v>
      </c>
      <c r="DC192" s="6" t="s">
        <v>177</v>
      </c>
      <c r="DE192" s="6" t="s">
        <v>177</v>
      </c>
      <c r="DG192" s="6" t="s">
        <v>177</v>
      </c>
      <c r="DI192" s="6" t="s">
        <v>177</v>
      </c>
      <c r="DY192" s="6" t="s">
        <v>63</v>
      </c>
      <c r="DZ192" s="6" t="s">
        <v>766</v>
      </c>
      <c r="EA192" s="42" t="s">
        <v>993</v>
      </c>
      <c r="EB192" s="42"/>
      <c r="EC192" s="42"/>
      <c r="ED192" s="9" t="s">
        <v>993</v>
      </c>
      <c r="EE192" s="3" t="s">
        <v>767</v>
      </c>
      <c r="EF192" s="42" t="s">
        <v>1081</v>
      </c>
      <c r="EG192" s="42"/>
      <c r="EH192" s="42"/>
      <c r="EJ192" s="73" t="s">
        <v>1138</v>
      </c>
      <c r="EK192" s="9" t="s">
        <v>1081</v>
      </c>
      <c r="EL192" s="3" t="s">
        <v>62</v>
      </c>
      <c r="ER192" t="s">
        <v>146</v>
      </c>
      <c r="ET192" t="s">
        <v>148</v>
      </c>
      <c r="EU192" t="s">
        <v>149</v>
      </c>
      <c r="EW192" t="s">
        <v>151</v>
      </c>
      <c r="FE192" s="6" t="s">
        <v>62</v>
      </c>
      <c r="FI192" s="42"/>
      <c r="FM192" s="6" t="s">
        <v>63</v>
      </c>
      <c r="FQ192" s="6" t="s">
        <v>62</v>
      </c>
      <c r="FV192" s="6" t="s">
        <v>62</v>
      </c>
      <c r="GB192" s="4" t="s">
        <v>63</v>
      </c>
      <c r="GV192" s="6" t="s">
        <v>62</v>
      </c>
      <c r="HA192" s="6">
        <v>2</v>
      </c>
      <c r="HG192" s="6">
        <v>4</v>
      </c>
      <c r="HJ192" s="6">
        <v>3</v>
      </c>
      <c r="HL192" s="6">
        <v>1</v>
      </c>
    </row>
    <row r="193" spans="1:223" hidden="1">
      <c r="A193">
        <v>191</v>
      </c>
      <c r="B193">
        <v>3392178888</v>
      </c>
      <c r="C193">
        <v>56353112</v>
      </c>
      <c r="D193" s="87">
        <v>41856.769560185188</v>
      </c>
      <c r="E193" s="1">
        <v>41856.773101851853</v>
      </c>
      <c r="F193" t="s">
        <v>768</v>
      </c>
      <c r="H193" t="s">
        <v>363</v>
      </c>
      <c r="J193" s="6" t="s">
        <v>36</v>
      </c>
      <c r="O193" s="6" t="s">
        <v>41</v>
      </c>
      <c r="S193" s="3" t="s">
        <v>359</v>
      </c>
      <c r="T193" s="11" t="s">
        <v>949</v>
      </c>
      <c r="V193" s="6" t="s">
        <v>46</v>
      </c>
      <c r="AA193" s="3" t="s">
        <v>51</v>
      </c>
      <c r="BK193" s="6" t="s">
        <v>86</v>
      </c>
      <c r="BN193" s="3" t="s">
        <v>88</v>
      </c>
      <c r="BR193" s="6" t="s">
        <v>92</v>
      </c>
      <c r="BX193" s="6" t="s">
        <v>98</v>
      </c>
      <c r="CC193" s="3" t="s">
        <v>63</v>
      </c>
      <c r="CI193" s="6" t="s">
        <v>177</v>
      </c>
      <c r="CK193" s="6" t="s">
        <v>177</v>
      </c>
      <c r="CN193" s="6" t="s">
        <v>184</v>
      </c>
      <c r="CS193" s="6" t="s">
        <v>177</v>
      </c>
      <c r="CV193" s="6" t="s">
        <v>184</v>
      </c>
      <c r="DD193" s="6" t="s">
        <v>184</v>
      </c>
      <c r="DE193" s="6" t="s">
        <v>177</v>
      </c>
      <c r="DG193" s="6" t="s">
        <v>177</v>
      </c>
      <c r="DL193" s="6" t="s">
        <v>184</v>
      </c>
      <c r="DN193" s="6" t="s">
        <v>184</v>
      </c>
      <c r="DX193" s="3" t="s">
        <v>62</v>
      </c>
      <c r="EA193" s="42"/>
      <c r="EB193" s="42"/>
      <c r="EC193" s="42"/>
      <c r="EE193" s="3" t="s">
        <v>289</v>
      </c>
      <c r="EF193" s="42" t="s">
        <v>1081</v>
      </c>
      <c r="EG193" s="42"/>
      <c r="EH193" s="42"/>
      <c r="EJ193" s="77" t="s">
        <v>242</v>
      </c>
      <c r="EK193" s="9" t="s">
        <v>1081</v>
      </c>
      <c r="EM193" s="4" t="s">
        <v>63</v>
      </c>
      <c r="FE193" s="6" t="s">
        <v>62</v>
      </c>
      <c r="FI193" s="42"/>
      <c r="FL193" s="6" t="s">
        <v>62</v>
      </c>
      <c r="FQ193" s="6" t="s">
        <v>62</v>
      </c>
      <c r="FW193" s="6" t="s">
        <v>63</v>
      </c>
      <c r="GA193" s="6" t="s">
        <v>62</v>
      </c>
      <c r="GE193" s="3">
        <v>1</v>
      </c>
      <c r="GJ193" s="6">
        <v>2</v>
      </c>
      <c r="GO193" s="6">
        <v>3</v>
      </c>
      <c r="GT193" s="4">
        <v>4</v>
      </c>
      <c r="GV193" s="6" t="s">
        <v>62</v>
      </c>
      <c r="GZ193" s="6">
        <v>1</v>
      </c>
      <c r="HE193" s="6">
        <v>2</v>
      </c>
      <c r="HJ193" s="6">
        <v>3</v>
      </c>
      <c r="HO193" s="4">
        <v>4</v>
      </c>
    </row>
    <row r="194" spans="1:223" hidden="1">
      <c r="A194">
        <v>192</v>
      </c>
      <c r="B194">
        <v>3392130306</v>
      </c>
      <c r="C194">
        <v>56353112</v>
      </c>
      <c r="D194" s="87">
        <v>41856.753657407404</v>
      </c>
      <c r="E194" s="1">
        <v>41856.761250000003</v>
      </c>
      <c r="F194" t="s">
        <v>769</v>
      </c>
      <c r="H194" t="s">
        <v>363</v>
      </c>
      <c r="I194" s="3" t="s">
        <v>35</v>
      </c>
      <c r="P194" s="6" t="s">
        <v>42</v>
      </c>
      <c r="S194" s="3" t="s">
        <v>294</v>
      </c>
      <c r="T194" s="11" t="s">
        <v>949</v>
      </c>
      <c r="V194" s="6" t="s">
        <v>46</v>
      </c>
      <c r="AF194" s="6" t="s">
        <v>56</v>
      </c>
      <c r="BI194" s="6" t="s">
        <v>84</v>
      </c>
      <c r="BN194" s="3" t="s">
        <v>88</v>
      </c>
      <c r="BU194" s="6" t="s">
        <v>95</v>
      </c>
      <c r="BX194" s="6" t="s">
        <v>98</v>
      </c>
      <c r="CF194" s="6" t="s">
        <v>104</v>
      </c>
      <c r="CI194" s="6" t="s">
        <v>177</v>
      </c>
      <c r="CK194" s="6" t="s">
        <v>177</v>
      </c>
      <c r="CN194" s="6" t="s">
        <v>184</v>
      </c>
      <c r="CO194" s="6" t="s">
        <v>177</v>
      </c>
      <c r="CR194" s="6" t="s">
        <v>184</v>
      </c>
      <c r="CS194" s="6" t="s">
        <v>177</v>
      </c>
      <c r="CU194" s="6" t="s">
        <v>177</v>
      </c>
      <c r="CW194" s="6" t="s">
        <v>177</v>
      </c>
      <c r="CY194" s="6" t="s">
        <v>177</v>
      </c>
      <c r="DA194" s="6" t="s">
        <v>177</v>
      </c>
      <c r="DC194" s="6" t="s">
        <v>177</v>
      </c>
      <c r="DE194" s="6" t="s">
        <v>177</v>
      </c>
      <c r="DG194" s="6" t="s">
        <v>177</v>
      </c>
      <c r="DI194" s="6" t="s">
        <v>177</v>
      </c>
      <c r="DK194" s="6" t="s">
        <v>177</v>
      </c>
      <c r="DM194" s="6" t="s">
        <v>177</v>
      </c>
      <c r="DO194" s="6" t="s">
        <v>177</v>
      </c>
      <c r="DX194" s="3" t="s">
        <v>62</v>
      </c>
      <c r="DZ194" s="6" t="s">
        <v>770</v>
      </c>
      <c r="EA194" s="42" t="s">
        <v>992</v>
      </c>
      <c r="EB194" s="42"/>
      <c r="EC194" s="42"/>
      <c r="ED194" s="9" t="s">
        <v>992</v>
      </c>
      <c r="EE194" s="3" t="s">
        <v>771</v>
      </c>
      <c r="EF194" s="42"/>
      <c r="EG194" s="42"/>
      <c r="EH194" s="42"/>
      <c r="EJ194" s="73" t="s">
        <v>1142</v>
      </c>
      <c r="EK194" s="9" t="s">
        <v>990</v>
      </c>
      <c r="EM194" s="4" t="s">
        <v>63</v>
      </c>
      <c r="FF194" s="6" t="s">
        <v>63</v>
      </c>
      <c r="FG194" s="6" t="s">
        <v>772</v>
      </c>
      <c r="FH194" s="41" t="s">
        <v>1010</v>
      </c>
      <c r="FI194" s="53"/>
      <c r="FJ194" s="10" t="s">
        <v>1010</v>
      </c>
      <c r="FL194" s="6" t="s">
        <v>62</v>
      </c>
      <c r="FQ194" s="6" t="s">
        <v>62</v>
      </c>
      <c r="FV194" s="6" t="s">
        <v>62</v>
      </c>
      <c r="GA194" s="6" t="s">
        <v>62</v>
      </c>
      <c r="GG194" s="6">
        <v>3</v>
      </c>
      <c r="GL194" s="6">
        <v>4</v>
      </c>
      <c r="GN194" s="6">
        <v>2</v>
      </c>
      <c r="GQ194" s="6">
        <v>1</v>
      </c>
      <c r="GV194" s="6" t="s">
        <v>62</v>
      </c>
      <c r="HC194" s="6">
        <v>4</v>
      </c>
      <c r="HF194" s="6">
        <v>3</v>
      </c>
      <c r="HI194" s="6">
        <v>2</v>
      </c>
      <c r="HL194" s="6">
        <v>1</v>
      </c>
    </row>
    <row r="195" spans="1:223" hidden="1">
      <c r="A195">
        <v>193</v>
      </c>
      <c r="B195">
        <v>3392100488</v>
      </c>
      <c r="C195">
        <v>56353112</v>
      </c>
      <c r="D195" s="87">
        <v>41856.744259259256</v>
      </c>
      <c r="E195" s="1">
        <v>41856.758796296293</v>
      </c>
      <c r="F195" t="s">
        <v>773</v>
      </c>
      <c r="H195" t="s">
        <v>363</v>
      </c>
      <c r="I195" s="3" t="s">
        <v>35</v>
      </c>
      <c r="O195" s="6" t="s">
        <v>41</v>
      </c>
      <c r="S195" s="3" t="s">
        <v>294</v>
      </c>
      <c r="T195" s="11" t="s">
        <v>949</v>
      </c>
      <c r="V195" s="6" t="s">
        <v>46</v>
      </c>
      <c r="AD195" s="6" t="s">
        <v>54</v>
      </c>
      <c r="AI195" s="6" t="s">
        <v>60</v>
      </c>
      <c r="BD195" s="6" t="s">
        <v>80</v>
      </c>
      <c r="BF195" s="6" t="s">
        <v>774</v>
      </c>
      <c r="BG195" s="10" t="s">
        <v>955</v>
      </c>
      <c r="BI195" s="6" t="s">
        <v>84</v>
      </c>
      <c r="BN195" s="3" t="s">
        <v>88</v>
      </c>
      <c r="BU195" s="6" t="s">
        <v>95</v>
      </c>
      <c r="BW195" s="3" t="s">
        <v>97</v>
      </c>
      <c r="CG195" s="6" t="s">
        <v>775</v>
      </c>
      <c r="CH195" s="9" t="s">
        <v>1051</v>
      </c>
      <c r="CI195" s="6" t="s">
        <v>177</v>
      </c>
      <c r="CK195" s="6" t="s">
        <v>177</v>
      </c>
      <c r="CN195" s="6" t="s">
        <v>184</v>
      </c>
      <c r="CO195" s="6" t="s">
        <v>177</v>
      </c>
      <c r="CQ195" s="6" t="s">
        <v>177</v>
      </c>
      <c r="CS195" s="6" t="s">
        <v>177</v>
      </c>
      <c r="CU195" s="6" t="s">
        <v>177</v>
      </c>
      <c r="CW195" s="6" t="s">
        <v>177</v>
      </c>
      <c r="DB195" s="6" t="s">
        <v>184</v>
      </c>
      <c r="DD195" s="6" t="s">
        <v>184</v>
      </c>
      <c r="DE195" s="6" t="s">
        <v>177</v>
      </c>
      <c r="DH195" s="6" t="s">
        <v>184</v>
      </c>
      <c r="DI195" s="6" t="s">
        <v>177</v>
      </c>
      <c r="DL195" s="6" t="s">
        <v>184</v>
      </c>
      <c r="DM195" s="6" t="s">
        <v>177</v>
      </c>
      <c r="DO195" s="6" t="s">
        <v>177</v>
      </c>
      <c r="DQ195" s="6" t="s">
        <v>776</v>
      </c>
      <c r="DR195" s="53" t="s">
        <v>982</v>
      </c>
      <c r="DX195" s="3" t="s">
        <v>62</v>
      </c>
      <c r="DZ195" s="6" t="s">
        <v>966</v>
      </c>
      <c r="EA195" s="42" t="s">
        <v>982</v>
      </c>
      <c r="EB195" s="42" t="s">
        <v>992</v>
      </c>
      <c r="EC195" s="42"/>
      <c r="ED195" s="9" t="s">
        <v>1060</v>
      </c>
      <c r="EE195" s="3" t="s">
        <v>777</v>
      </c>
      <c r="EF195" s="42" t="s">
        <v>1110</v>
      </c>
      <c r="EG195" s="42" t="s">
        <v>1081</v>
      </c>
      <c r="EH195" s="42"/>
      <c r="EK195" s="9" t="s">
        <v>1089</v>
      </c>
      <c r="EL195" s="3" t="s">
        <v>62</v>
      </c>
      <c r="EZ195" t="s">
        <v>778</v>
      </c>
      <c r="FA195" s="53" t="s">
        <v>999</v>
      </c>
      <c r="FB195" t="s">
        <v>1121</v>
      </c>
      <c r="FC195" s="10" t="s">
        <v>1125</v>
      </c>
      <c r="FD195" s="3" t="s">
        <v>155</v>
      </c>
      <c r="FG195" s="6" t="s">
        <v>779</v>
      </c>
      <c r="FH195" s="41" t="s">
        <v>1010</v>
      </c>
      <c r="FI195" s="53"/>
      <c r="FJ195" s="10" t="s">
        <v>1010</v>
      </c>
      <c r="FK195" s="3" t="s">
        <v>155</v>
      </c>
      <c r="FN195" s="6" t="s">
        <v>780</v>
      </c>
      <c r="FO195" s="9" t="s">
        <v>1009</v>
      </c>
      <c r="FR195" s="6" t="s">
        <v>63</v>
      </c>
      <c r="FS195" s="6" t="s">
        <v>781</v>
      </c>
      <c r="FT195" s="59" t="s">
        <v>1006</v>
      </c>
      <c r="FW195" s="6" t="s">
        <v>63</v>
      </c>
      <c r="GA195" s="6" t="s">
        <v>62</v>
      </c>
      <c r="GF195" s="6">
        <v>2</v>
      </c>
      <c r="GK195" s="6">
        <v>3</v>
      </c>
      <c r="GP195" s="6">
        <v>4</v>
      </c>
      <c r="GQ195" s="6">
        <v>1</v>
      </c>
      <c r="GW195" s="6" t="s">
        <v>63</v>
      </c>
    </row>
    <row r="196" spans="1:223" hidden="1">
      <c r="A196">
        <v>194</v>
      </c>
      <c r="B196">
        <v>3392060457</v>
      </c>
      <c r="C196">
        <v>56353112</v>
      </c>
      <c r="D196" s="87">
        <v>41856.731064814812</v>
      </c>
      <c r="E196" s="1">
        <v>41856.733599537038</v>
      </c>
      <c r="F196" t="s">
        <v>782</v>
      </c>
      <c r="H196" t="s">
        <v>363</v>
      </c>
      <c r="I196" s="3" t="s">
        <v>35</v>
      </c>
      <c r="P196" s="6" t="s">
        <v>42</v>
      </c>
      <c r="S196" s="3" t="s">
        <v>186</v>
      </c>
      <c r="T196" s="11" t="s">
        <v>949</v>
      </c>
      <c r="V196" s="6" t="s">
        <v>46</v>
      </c>
      <c r="AD196" s="6" t="s">
        <v>54</v>
      </c>
      <c r="AH196" s="6" t="s">
        <v>59</v>
      </c>
      <c r="AL196" s="4" t="s">
        <v>63</v>
      </c>
      <c r="AS196" s="6" t="s">
        <v>69</v>
      </c>
      <c r="BK196" s="6" t="s">
        <v>86</v>
      </c>
      <c r="BN196" s="3" t="s">
        <v>88</v>
      </c>
      <c r="BT196" s="6" t="s">
        <v>94</v>
      </c>
      <c r="BX196" s="6" t="s">
        <v>98</v>
      </c>
      <c r="CD196" s="6" t="s">
        <v>102</v>
      </c>
      <c r="EA196" s="42"/>
      <c r="EB196" s="42"/>
      <c r="EC196" s="42"/>
      <c r="EF196" s="42"/>
      <c r="EG196" s="42"/>
      <c r="EH196" s="42"/>
      <c r="EK196" s="9" t="s">
        <v>990</v>
      </c>
      <c r="FI196" s="42"/>
      <c r="FT196" s="63" t="s">
        <v>1012</v>
      </c>
    </row>
    <row r="197" spans="1:223" hidden="1">
      <c r="A197">
        <v>195</v>
      </c>
      <c r="B197">
        <v>3392050936</v>
      </c>
      <c r="C197">
        <v>56353112</v>
      </c>
      <c r="D197" s="87">
        <v>41856.727303240739</v>
      </c>
      <c r="E197" s="1">
        <v>41856.733553240738</v>
      </c>
      <c r="F197" t="s">
        <v>783</v>
      </c>
      <c r="H197" t="s">
        <v>363</v>
      </c>
      <c r="J197" s="6" t="s">
        <v>36</v>
      </c>
      <c r="O197" s="6" t="s">
        <v>41</v>
      </c>
      <c r="S197" s="3" t="s">
        <v>310</v>
      </c>
      <c r="T197" s="11" t="s">
        <v>949</v>
      </c>
      <c r="V197" s="6" t="s">
        <v>46</v>
      </c>
      <c r="AD197" s="6" t="s">
        <v>54</v>
      </c>
      <c r="AI197" s="6" t="s">
        <v>60</v>
      </c>
      <c r="BD197" s="6" t="s">
        <v>80</v>
      </c>
      <c r="BF197" s="6" t="s">
        <v>179</v>
      </c>
      <c r="BG197" s="11" t="s">
        <v>179</v>
      </c>
      <c r="BK197" s="6" t="s">
        <v>86</v>
      </c>
      <c r="BN197" s="3" t="s">
        <v>88</v>
      </c>
      <c r="BT197" s="6" t="s">
        <v>94</v>
      </c>
      <c r="BW197" s="3" t="s">
        <v>97</v>
      </c>
      <c r="CD197" s="6" t="s">
        <v>102</v>
      </c>
      <c r="CJ197" s="6" t="s">
        <v>184</v>
      </c>
      <c r="CL197" s="6" t="s">
        <v>184</v>
      </c>
      <c r="CN197" s="6" t="s">
        <v>184</v>
      </c>
      <c r="CO197" s="6" t="s">
        <v>177</v>
      </c>
      <c r="CQ197" s="6" t="s">
        <v>177</v>
      </c>
      <c r="CS197" s="6" t="s">
        <v>177</v>
      </c>
      <c r="CU197" s="6" t="s">
        <v>177</v>
      </c>
      <c r="CX197" s="6" t="s">
        <v>184</v>
      </c>
      <c r="CZ197" s="6" t="s">
        <v>184</v>
      </c>
      <c r="DB197" s="6" t="s">
        <v>184</v>
      </c>
      <c r="DD197" s="6" t="s">
        <v>184</v>
      </c>
      <c r="DE197" s="6" t="s">
        <v>177</v>
      </c>
      <c r="DG197" s="6" t="s">
        <v>177</v>
      </c>
      <c r="DI197" s="6" t="s">
        <v>177</v>
      </c>
      <c r="DL197" s="6" t="s">
        <v>184</v>
      </c>
      <c r="DM197" s="6" t="s">
        <v>177</v>
      </c>
      <c r="DO197" s="6" t="s">
        <v>177</v>
      </c>
      <c r="DX197" s="3" t="s">
        <v>62</v>
      </c>
      <c r="EA197" s="42"/>
      <c r="EB197" s="42"/>
      <c r="EC197" s="42"/>
      <c r="EE197" s="3" t="s">
        <v>784</v>
      </c>
      <c r="EF197" s="42" t="s">
        <v>1110</v>
      </c>
      <c r="EG197" s="42"/>
      <c r="EH197" s="42"/>
      <c r="EK197" s="9" t="s">
        <v>1087</v>
      </c>
      <c r="EL197" s="3" t="s">
        <v>62</v>
      </c>
      <c r="EN197" t="s">
        <v>142</v>
      </c>
      <c r="ER197" t="s">
        <v>146</v>
      </c>
      <c r="EV197" t="s">
        <v>150</v>
      </c>
      <c r="EW197" t="s">
        <v>151</v>
      </c>
      <c r="FF197" s="6" t="s">
        <v>63</v>
      </c>
      <c r="FI197" s="42"/>
      <c r="FM197" s="6" t="s">
        <v>63</v>
      </c>
      <c r="FR197" s="6" t="s">
        <v>63</v>
      </c>
      <c r="FW197" s="6" t="s">
        <v>63</v>
      </c>
      <c r="GB197" s="4" t="s">
        <v>63</v>
      </c>
      <c r="GW197" s="6" t="s">
        <v>63</v>
      </c>
    </row>
    <row r="198" spans="1:223" hidden="1">
      <c r="A198">
        <v>196</v>
      </c>
      <c r="B198">
        <v>3392042170</v>
      </c>
      <c r="C198">
        <v>56353112</v>
      </c>
      <c r="D198" s="87">
        <v>41856.725011574075</v>
      </c>
      <c r="E198" s="1">
        <v>41856.729108796295</v>
      </c>
      <c r="F198" t="s">
        <v>785</v>
      </c>
      <c r="H198" t="s">
        <v>363</v>
      </c>
      <c r="I198" s="3" t="s">
        <v>35</v>
      </c>
      <c r="M198" s="6" t="s">
        <v>39</v>
      </c>
      <c r="S198" s="3" t="s">
        <v>186</v>
      </c>
      <c r="T198" s="11" t="s">
        <v>949</v>
      </c>
      <c r="V198" s="6" t="s">
        <v>46</v>
      </c>
      <c r="AA198" s="3" t="s">
        <v>51</v>
      </c>
      <c r="BI198" s="6" t="s">
        <v>84</v>
      </c>
      <c r="BN198" s="3" t="s">
        <v>88</v>
      </c>
      <c r="BU198" s="6" t="s">
        <v>95</v>
      </c>
      <c r="BX198" s="6" t="s">
        <v>98</v>
      </c>
      <c r="CC198" s="3" t="s">
        <v>63</v>
      </c>
      <c r="CJ198" s="6" t="s">
        <v>184</v>
      </c>
      <c r="CL198" s="6" t="s">
        <v>184</v>
      </c>
      <c r="CT198" s="6" t="s">
        <v>184</v>
      </c>
      <c r="DB198" s="6" t="s">
        <v>184</v>
      </c>
      <c r="DE198" s="6" t="s">
        <v>177</v>
      </c>
      <c r="DH198" s="6" t="s">
        <v>184</v>
      </c>
      <c r="DL198" s="6" t="s">
        <v>184</v>
      </c>
      <c r="DY198" s="6" t="s">
        <v>63</v>
      </c>
      <c r="DZ198" s="6" t="s">
        <v>786</v>
      </c>
      <c r="EA198" s="42" t="s">
        <v>982</v>
      </c>
      <c r="EB198" s="42"/>
      <c r="EC198" s="42"/>
      <c r="ED198" s="9" t="s">
        <v>982</v>
      </c>
      <c r="EE198" s="3" t="s">
        <v>787</v>
      </c>
      <c r="EF198" s="42" t="s">
        <v>1081</v>
      </c>
      <c r="EG198" s="42"/>
      <c r="EH198" s="42"/>
      <c r="EJ198" s="77" t="s">
        <v>1144</v>
      </c>
      <c r="EK198" s="9" t="s">
        <v>1081</v>
      </c>
      <c r="EL198" s="3" t="s">
        <v>62</v>
      </c>
      <c r="FE198" s="6" t="s">
        <v>62</v>
      </c>
      <c r="FI198" s="42"/>
      <c r="FM198" s="6" t="s">
        <v>63</v>
      </c>
      <c r="FQ198" s="6" t="s">
        <v>62</v>
      </c>
      <c r="FW198" s="6" t="s">
        <v>63</v>
      </c>
      <c r="GB198" s="4" t="s">
        <v>63</v>
      </c>
      <c r="GV198" s="6" t="s">
        <v>62</v>
      </c>
      <c r="HC198" s="6">
        <v>4</v>
      </c>
      <c r="HE198" s="6">
        <v>2</v>
      </c>
      <c r="HJ198" s="6">
        <v>3</v>
      </c>
      <c r="HL198" s="6">
        <v>1</v>
      </c>
    </row>
    <row r="199" spans="1:223" hidden="1">
      <c r="A199">
        <v>197</v>
      </c>
      <c r="B199">
        <v>3392023949</v>
      </c>
      <c r="C199">
        <v>56353112</v>
      </c>
      <c r="D199" s="87">
        <v>41856.7190625</v>
      </c>
      <c r="E199" s="1">
        <v>41856.743541666663</v>
      </c>
      <c r="F199" t="s">
        <v>788</v>
      </c>
      <c r="H199" t="s">
        <v>363</v>
      </c>
      <c r="I199" s="3" t="s">
        <v>35</v>
      </c>
      <c r="P199" s="6" t="s">
        <v>42</v>
      </c>
      <c r="S199" s="3" t="s">
        <v>252</v>
      </c>
      <c r="T199" s="11" t="s">
        <v>949</v>
      </c>
      <c r="U199" s="3" t="s">
        <v>45</v>
      </c>
      <c r="AD199" s="6" t="s">
        <v>54</v>
      </c>
      <c r="AH199" s="6" t="s">
        <v>59</v>
      </c>
      <c r="AK199" s="3" t="s">
        <v>62</v>
      </c>
      <c r="BE199" s="6" t="s">
        <v>81</v>
      </c>
      <c r="BF199" s="6" t="s">
        <v>511</v>
      </c>
      <c r="BG199" s="10" t="s">
        <v>956</v>
      </c>
      <c r="BH199" s="3" t="s">
        <v>83</v>
      </c>
      <c r="BN199" s="3" t="s">
        <v>88</v>
      </c>
      <c r="BR199" s="6" t="s">
        <v>92</v>
      </c>
      <c r="CA199" s="6" t="s">
        <v>101</v>
      </c>
      <c r="CG199" s="6" t="s">
        <v>789</v>
      </c>
      <c r="CH199" s="9" t="s">
        <v>977</v>
      </c>
      <c r="CI199" s="6" t="s">
        <v>177</v>
      </c>
      <c r="CK199" s="6" t="s">
        <v>177</v>
      </c>
      <c r="CM199" s="6" t="s">
        <v>177</v>
      </c>
      <c r="CO199" s="6" t="s">
        <v>177</v>
      </c>
      <c r="CQ199" s="6" t="s">
        <v>177</v>
      </c>
      <c r="CS199" s="6" t="s">
        <v>177</v>
      </c>
      <c r="CW199" s="6" t="s">
        <v>177</v>
      </c>
      <c r="DB199" s="6" t="s">
        <v>184</v>
      </c>
      <c r="DC199" s="6" t="s">
        <v>177</v>
      </c>
      <c r="DE199" s="6" t="s">
        <v>177</v>
      </c>
      <c r="DG199" s="6" t="s">
        <v>177</v>
      </c>
      <c r="DI199" s="6" t="s">
        <v>177</v>
      </c>
      <c r="DL199" s="6" t="s">
        <v>184</v>
      </c>
      <c r="DM199" s="6" t="s">
        <v>177</v>
      </c>
      <c r="DO199" s="6" t="s">
        <v>177</v>
      </c>
      <c r="DQ199" s="6" t="s">
        <v>967</v>
      </c>
      <c r="DR199" s="56" t="s">
        <v>982</v>
      </c>
      <c r="DS199" s="56" t="s">
        <v>984</v>
      </c>
      <c r="DT199" s="56" t="s">
        <v>980</v>
      </c>
      <c r="DX199" s="3" t="s">
        <v>62</v>
      </c>
      <c r="DZ199" s="6" t="s">
        <v>790</v>
      </c>
      <c r="EA199" s="42" t="s">
        <v>1071</v>
      </c>
      <c r="EB199" s="42" t="s">
        <v>981</v>
      </c>
      <c r="EC199" s="42" t="s">
        <v>989</v>
      </c>
      <c r="ED199" s="9" t="s">
        <v>1075</v>
      </c>
      <c r="EE199" s="3" t="s">
        <v>791</v>
      </c>
      <c r="EF199" s="42" t="s">
        <v>1110</v>
      </c>
      <c r="EG199" s="42"/>
      <c r="EH199" s="42"/>
      <c r="EK199" s="9" t="s">
        <v>1087</v>
      </c>
      <c r="EL199" s="3" t="s">
        <v>62</v>
      </c>
      <c r="EN199" t="s">
        <v>142</v>
      </c>
      <c r="EO199" t="s">
        <v>143</v>
      </c>
      <c r="EP199" t="s">
        <v>144</v>
      </c>
      <c r="EU199" t="s">
        <v>149</v>
      </c>
      <c r="FF199" s="6" t="s">
        <v>63</v>
      </c>
      <c r="FG199" s="6" t="s">
        <v>792</v>
      </c>
      <c r="FH199" s="41" t="s">
        <v>1006</v>
      </c>
      <c r="FI199" s="53"/>
      <c r="FJ199" s="10" t="s">
        <v>1006</v>
      </c>
      <c r="FM199" s="6" t="s">
        <v>63</v>
      </c>
      <c r="FN199" s="6" t="s">
        <v>793</v>
      </c>
      <c r="FO199" s="9" t="s">
        <v>1006</v>
      </c>
      <c r="FR199" s="6" t="s">
        <v>63</v>
      </c>
      <c r="FS199" s="6" t="s">
        <v>793</v>
      </c>
      <c r="FT199" s="10" t="s">
        <v>1006</v>
      </c>
      <c r="FW199" s="6" t="s">
        <v>63</v>
      </c>
      <c r="FX199" s="6" t="s">
        <v>794</v>
      </c>
      <c r="FY199" s="10" t="s">
        <v>1006</v>
      </c>
      <c r="FZ199" s="3" t="s">
        <v>157</v>
      </c>
      <c r="GC199" s="6" t="s">
        <v>968</v>
      </c>
      <c r="GD199" s="61" t="s">
        <v>1134</v>
      </c>
      <c r="GE199" s="3">
        <v>1</v>
      </c>
      <c r="GJ199" s="6">
        <v>2</v>
      </c>
      <c r="GP199" s="6">
        <v>4</v>
      </c>
      <c r="GS199" s="6">
        <v>3</v>
      </c>
      <c r="GV199" s="6" t="s">
        <v>62</v>
      </c>
      <c r="GZ199" s="6">
        <v>1</v>
      </c>
      <c r="HE199" s="6">
        <v>2</v>
      </c>
      <c r="HK199" s="6">
        <v>4</v>
      </c>
      <c r="HN199" s="6">
        <v>3</v>
      </c>
    </row>
    <row r="200" spans="1:223" hidden="1">
      <c r="A200">
        <v>198</v>
      </c>
      <c r="B200">
        <v>3391994417</v>
      </c>
      <c r="C200">
        <v>56353112</v>
      </c>
      <c r="D200" s="87">
        <v>41856.708912037036</v>
      </c>
      <c r="E200" s="1">
        <v>41856.715243055558</v>
      </c>
      <c r="F200" t="s">
        <v>795</v>
      </c>
      <c r="H200" t="s">
        <v>363</v>
      </c>
      <c r="I200" s="3" t="s">
        <v>35</v>
      </c>
      <c r="O200" s="6" t="s">
        <v>41</v>
      </c>
      <c r="S200" s="3" t="s">
        <v>294</v>
      </c>
      <c r="T200" s="11" t="s">
        <v>949</v>
      </c>
      <c r="V200" s="6" t="s">
        <v>46</v>
      </c>
      <c r="AD200" s="6" t="s">
        <v>54</v>
      </c>
      <c r="AI200" s="6" t="s">
        <v>60</v>
      </c>
      <c r="BD200" s="6" t="s">
        <v>80</v>
      </c>
      <c r="BF200" s="6" t="s">
        <v>247</v>
      </c>
      <c r="BG200" s="11" t="s">
        <v>247</v>
      </c>
      <c r="BK200" s="6" t="s">
        <v>86</v>
      </c>
      <c r="BN200" s="3" t="s">
        <v>88</v>
      </c>
      <c r="BS200" s="6" t="s">
        <v>93</v>
      </c>
      <c r="BW200" s="3" t="s">
        <v>97</v>
      </c>
      <c r="CD200" s="6" t="s">
        <v>102</v>
      </c>
      <c r="CL200" s="6" t="s">
        <v>184</v>
      </c>
      <c r="CP200" s="6" t="s">
        <v>184</v>
      </c>
      <c r="CQ200" s="6" t="s">
        <v>177</v>
      </c>
      <c r="CT200" s="6" t="s">
        <v>184</v>
      </c>
      <c r="CV200" s="6" t="s">
        <v>184</v>
      </c>
      <c r="DA200" s="6" t="s">
        <v>177</v>
      </c>
      <c r="DD200" s="6" t="s">
        <v>184</v>
      </c>
      <c r="DF200" s="6" t="s">
        <v>184</v>
      </c>
      <c r="DG200" s="6" t="s">
        <v>177</v>
      </c>
      <c r="DI200" s="6" t="s">
        <v>177</v>
      </c>
      <c r="DL200" s="6" t="s">
        <v>184</v>
      </c>
      <c r="DN200" s="6" t="s">
        <v>184</v>
      </c>
      <c r="DP200" s="6" t="s">
        <v>184</v>
      </c>
      <c r="DY200" s="6" t="s">
        <v>63</v>
      </c>
      <c r="DZ200" s="6" t="s">
        <v>796</v>
      </c>
      <c r="EA200" s="42" t="s">
        <v>989</v>
      </c>
      <c r="EB200" s="42"/>
      <c r="EC200" s="42"/>
      <c r="ED200" s="9" t="s">
        <v>989</v>
      </c>
      <c r="EE200" s="3" t="s">
        <v>797</v>
      </c>
      <c r="EF200" s="42" t="s">
        <v>1084</v>
      </c>
      <c r="EG200" s="42"/>
      <c r="EH200" s="42"/>
      <c r="EK200" s="9" t="s">
        <v>1084</v>
      </c>
      <c r="EL200" s="3" t="s">
        <v>62</v>
      </c>
      <c r="EN200" t="s">
        <v>142</v>
      </c>
      <c r="EQ200" t="s">
        <v>145</v>
      </c>
      <c r="ET200" t="s">
        <v>148</v>
      </c>
      <c r="EW200" t="s">
        <v>151</v>
      </c>
      <c r="FE200" s="6" t="s">
        <v>62</v>
      </c>
      <c r="FI200" s="42"/>
      <c r="FL200" s="6" t="s">
        <v>62</v>
      </c>
      <c r="FR200" s="6" t="s">
        <v>63</v>
      </c>
      <c r="FW200" s="6" t="s">
        <v>63</v>
      </c>
      <c r="GA200" s="6" t="s">
        <v>62</v>
      </c>
      <c r="GD200" s="62" t="s">
        <v>1135</v>
      </c>
      <c r="GH200" s="6">
        <v>4</v>
      </c>
      <c r="GJ200" s="6">
        <v>2</v>
      </c>
      <c r="GO200" s="6">
        <v>3</v>
      </c>
      <c r="GQ200" s="6">
        <v>1</v>
      </c>
      <c r="GV200" s="6" t="s">
        <v>62</v>
      </c>
      <c r="HA200" s="6">
        <v>2</v>
      </c>
      <c r="HF200" s="6">
        <v>3</v>
      </c>
      <c r="HK200" s="6">
        <v>4</v>
      </c>
      <c r="HL200" s="6">
        <v>1</v>
      </c>
    </row>
    <row r="201" spans="1:223" hidden="1">
      <c r="A201">
        <v>199</v>
      </c>
      <c r="B201">
        <v>3391961817</v>
      </c>
      <c r="C201">
        <v>56353112</v>
      </c>
      <c r="D201" s="87">
        <v>41856.698310185187</v>
      </c>
      <c r="E201" s="1">
        <v>41856.69903935185</v>
      </c>
      <c r="F201" t="s">
        <v>798</v>
      </c>
      <c r="H201" t="s">
        <v>363</v>
      </c>
      <c r="I201" s="3" t="s">
        <v>35</v>
      </c>
      <c r="P201" s="6" t="s">
        <v>42</v>
      </c>
      <c r="S201" s="3" t="s">
        <v>310</v>
      </c>
      <c r="T201" s="11" t="s">
        <v>949</v>
      </c>
      <c r="U201" s="3" t="s">
        <v>45</v>
      </c>
      <c r="AA201" s="3" t="s">
        <v>51</v>
      </c>
      <c r="EA201" s="42"/>
      <c r="EB201" s="42"/>
      <c r="EC201" s="42"/>
      <c r="EF201" s="42"/>
      <c r="EG201" s="42"/>
      <c r="EH201" s="42"/>
      <c r="EK201" s="9" t="s">
        <v>990</v>
      </c>
      <c r="FI201" s="42"/>
      <c r="GD201" s="62" t="s">
        <v>1135</v>
      </c>
    </row>
    <row r="202" spans="1:223" hidden="1">
      <c r="A202">
        <v>200</v>
      </c>
      <c r="B202">
        <v>3391947828</v>
      </c>
      <c r="C202">
        <v>56353112</v>
      </c>
      <c r="D202" s="87">
        <v>41856.694004629629</v>
      </c>
      <c r="E202" s="1">
        <v>41856.700381944444</v>
      </c>
      <c r="F202" t="s">
        <v>799</v>
      </c>
      <c r="H202" t="s">
        <v>363</v>
      </c>
      <c r="J202" s="6" t="s">
        <v>36</v>
      </c>
      <c r="P202" s="6" t="s">
        <v>42</v>
      </c>
      <c r="S202" s="3" t="s">
        <v>186</v>
      </c>
      <c r="T202" s="11" t="s">
        <v>949</v>
      </c>
      <c r="V202" s="6" t="s">
        <v>46</v>
      </c>
      <c r="AD202" s="6" t="s">
        <v>54</v>
      </c>
      <c r="AI202" s="6" t="s">
        <v>60</v>
      </c>
      <c r="BD202" s="6" t="s">
        <v>80</v>
      </c>
      <c r="BF202" s="6" t="s">
        <v>179</v>
      </c>
      <c r="BG202" s="11" t="s">
        <v>179</v>
      </c>
      <c r="BK202" s="6" t="s">
        <v>86</v>
      </c>
      <c r="BO202" s="6" t="s">
        <v>89</v>
      </c>
      <c r="BU202" s="6" t="s">
        <v>95</v>
      </c>
      <c r="BX202" s="6" t="s">
        <v>98</v>
      </c>
      <c r="CD202" s="6" t="s">
        <v>102</v>
      </c>
      <c r="CL202" s="6" t="s">
        <v>184</v>
      </c>
      <c r="CN202" s="6" t="s">
        <v>184</v>
      </c>
      <c r="CP202" s="6" t="s">
        <v>184</v>
      </c>
      <c r="CQ202" s="6" t="s">
        <v>177</v>
      </c>
      <c r="CT202" s="6" t="s">
        <v>184</v>
      </c>
      <c r="CV202" s="6" t="s">
        <v>184</v>
      </c>
      <c r="CX202" s="6" t="s">
        <v>184</v>
      </c>
      <c r="CZ202" s="6" t="s">
        <v>184</v>
      </c>
      <c r="DB202" s="6" t="s">
        <v>184</v>
      </c>
      <c r="DD202" s="6" t="s">
        <v>184</v>
      </c>
      <c r="DE202" s="6" t="s">
        <v>177</v>
      </c>
      <c r="DG202" s="6" t="s">
        <v>177</v>
      </c>
      <c r="DI202" s="6" t="s">
        <v>177</v>
      </c>
      <c r="DL202" s="6" t="s">
        <v>184</v>
      </c>
      <c r="DN202" s="6" t="s">
        <v>184</v>
      </c>
      <c r="DP202" s="6" t="s">
        <v>184</v>
      </c>
      <c r="DX202" s="3" t="s">
        <v>62</v>
      </c>
      <c r="EA202" s="42"/>
      <c r="EB202" s="42"/>
      <c r="EC202" s="42"/>
      <c r="EE202" s="3" t="s">
        <v>998</v>
      </c>
      <c r="EF202" s="42" t="s">
        <v>1110</v>
      </c>
      <c r="EG202" s="42" t="s">
        <v>1084</v>
      </c>
      <c r="EH202" s="42"/>
      <c r="EK202" s="9" t="s">
        <v>1100</v>
      </c>
      <c r="EM202" s="4" t="s">
        <v>63</v>
      </c>
      <c r="FF202" s="6" t="s">
        <v>63</v>
      </c>
      <c r="FG202" s="6" t="s">
        <v>800</v>
      </c>
      <c r="FH202" s="41" t="s">
        <v>1007</v>
      </c>
      <c r="FI202" s="53"/>
      <c r="FJ202" s="10" t="s">
        <v>1007</v>
      </c>
      <c r="FM202" s="6" t="s">
        <v>63</v>
      </c>
      <c r="FN202" s="6" t="s">
        <v>800</v>
      </c>
      <c r="FO202" s="44" t="s">
        <v>1007</v>
      </c>
      <c r="FQ202" s="6" t="s">
        <v>62</v>
      </c>
      <c r="FS202" s="6" t="s">
        <v>801</v>
      </c>
      <c r="FT202" s="33" t="s">
        <v>1007</v>
      </c>
      <c r="FV202" s="6" t="s">
        <v>62</v>
      </c>
      <c r="GB202" s="4" t="s">
        <v>63</v>
      </c>
      <c r="GW202" s="6" t="s">
        <v>63</v>
      </c>
    </row>
    <row r="203" spans="1:223" hidden="1">
      <c r="A203">
        <v>201</v>
      </c>
      <c r="B203">
        <v>3391885872</v>
      </c>
      <c r="C203">
        <v>56353112</v>
      </c>
      <c r="D203" s="87">
        <v>41856.673379629632</v>
      </c>
      <c r="E203" s="1">
        <v>41856.678055555552</v>
      </c>
      <c r="F203" t="s">
        <v>802</v>
      </c>
      <c r="H203" t="s">
        <v>363</v>
      </c>
      <c r="I203" s="3" t="s">
        <v>35</v>
      </c>
      <c r="O203" s="6" t="s">
        <v>41</v>
      </c>
      <c r="S203" s="3" t="s">
        <v>252</v>
      </c>
      <c r="T203" s="11" t="s">
        <v>949</v>
      </c>
      <c r="U203" s="3" t="s">
        <v>45</v>
      </c>
      <c r="AD203" s="6" t="s">
        <v>54</v>
      </c>
      <c r="AI203" s="6" t="s">
        <v>60</v>
      </c>
      <c r="BD203" s="6" t="s">
        <v>80</v>
      </c>
      <c r="BF203" s="6" t="s">
        <v>179</v>
      </c>
      <c r="BG203" s="11" t="s">
        <v>179</v>
      </c>
      <c r="BK203" s="6" t="s">
        <v>86</v>
      </c>
      <c r="BM203" s="4" t="s">
        <v>803</v>
      </c>
      <c r="BN203" s="3" t="s">
        <v>88</v>
      </c>
      <c r="BS203" s="6" t="s">
        <v>93</v>
      </c>
      <c r="BX203" s="6" t="s">
        <v>98</v>
      </c>
      <c r="CD203" s="6" t="s">
        <v>102</v>
      </c>
      <c r="CJ203" s="6" t="s">
        <v>184</v>
      </c>
      <c r="CL203" s="6" t="s">
        <v>184</v>
      </c>
      <c r="CN203" s="6" t="s">
        <v>184</v>
      </c>
      <c r="CP203" s="6" t="s">
        <v>184</v>
      </c>
      <c r="CR203" s="6" t="s">
        <v>184</v>
      </c>
      <c r="CT203" s="6" t="s">
        <v>184</v>
      </c>
      <c r="CV203" s="6" t="s">
        <v>184</v>
      </c>
      <c r="CX203" s="6" t="s">
        <v>184</v>
      </c>
      <c r="CY203" s="6" t="s">
        <v>177</v>
      </c>
      <c r="DB203" s="6" t="s">
        <v>184</v>
      </c>
      <c r="DD203" s="6" t="s">
        <v>184</v>
      </c>
      <c r="DF203" s="6" t="s">
        <v>184</v>
      </c>
      <c r="DH203" s="6" t="s">
        <v>184</v>
      </c>
      <c r="DI203" s="6" t="s">
        <v>177</v>
      </c>
      <c r="DL203" s="6" t="s">
        <v>184</v>
      </c>
      <c r="DN203" s="6" t="s">
        <v>184</v>
      </c>
      <c r="DP203" s="6" t="s">
        <v>184</v>
      </c>
      <c r="DQ203" s="6" t="s">
        <v>804</v>
      </c>
      <c r="DR203" s="53" t="s">
        <v>984</v>
      </c>
      <c r="DY203" s="6" t="s">
        <v>63</v>
      </c>
      <c r="DZ203" s="6" t="s">
        <v>805</v>
      </c>
      <c r="EA203" s="42" t="s">
        <v>1061</v>
      </c>
      <c r="EB203" s="42" t="s">
        <v>989</v>
      </c>
      <c r="EC203" s="42"/>
      <c r="ED203" s="9" t="s">
        <v>1069</v>
      </c>
      <c r="EE203" s="3" t="s">
        <v>806</v>
      </c>
      <c r="EF203" s="42" t="s">
        <v>1108</v>
      </c>
      <c r="EG203" s="42" t="s">
        <v>1110</v>
      </c>
      <c r="EH203" s="42"/>
      <c r="EK203" s="9" t="s">
        <v>1094</v>
      </c>
      <c r="EM203" s="4" t="s">
        <v>63</v>
      </c>
      <c r="FE203" s="6" t="s">
        <v>62</v>
      </c>
      <c r="FI203" s="42"/>
      <c r="FL203" s="6" t="s">
        <v>62</v>
      </c>
      <c r="FQ203" s="6" t="s">
        <v>62</v>
      </c>
      <c r="FW203" s="6" t="s">
        <v>63</v>
      </c>
      <c r="FX203" s="26" t="s">
        <v>807</v>
      </c>
      <c r="FY203" s="68" t="s">
        <v>319</v>
      </c>
      <c r="GA203" s="6" t="s">
        <v>62</v>
      </c>
      <c r="GF203" s="6">
        <v>2</v>
      </c>
      <c r="GK203" s="6">
        <v>3</v>
      </c>
      <c r="GP203" s="6">
        <v>4</v>
      </c>
      <c r="GQ203" s="6">
        <v>1</v>
      </c>
      <c r="GV203" s="6" t="s">
        <v>62</v>
      </c>
      <c r="HA203" s="6">
        <v>2</v>
      </c>
      <c r="HF203" s="6">
        <v>3</v>
      </c>
      <c r="HK203" s="6">
        <v>4</v>
      </c>
      <c r="HL203" s="6">
        <v>1</v>
      </c>
    </row>
    <row r="204" spans="1:223" hidden="1">
      <c r="A204">
        <v>202</v>
      </c>
      <c r="B204">
        <v>3391864493</v>
      </c>
      <c r="C204">
        <v>56353112</v>
      </c>
      <c r="D204" s="87">
        <v>41856.666331018518</v>
      </c>
      <c r="E204" s="1">
        <v>41856.671875</v>
      </c>
      <c r="F204" t="s">
        <v>808</v>
      </c>
      <c r="H204" t="s">
        <v>363</v>
      </c>
      <c r="J204" s="6" t="s">
        <v>36</v>
      </c>
      <c r="L204" s="6" t="s">
        <v>38</v>
      </c>
      <c r="S204" s="3" t="s">
        <v>252</v>
      </c>
      <c r="T204" s="11" t="s">
        <v>949</v>
      </c>
      <c r="V204" s="6" t="s">
        <v>46</v>
      </c>
      <c r="AD204" s="6" t="s">
        <v>54</v>
      </c>
      <c r="AH204" s="6" t="s">
        <v>59</v>
      </c>
      <c r="AK204" s="3" t="s">
        <v>62</v>
      </c>
      <c r="AZ204" s="6" t="s">
        <v>76</v>
      </c>
      <c r="BK204" s="6" t="s">
        <v>86</v>
      </c>
      <c r="BO204" s="6" t="s">
        <v>89</v>
      </c>
      <c r="BS204" s="6" t="s">
        <v>93</v>
      </c>
      <c r="BW204" s="3" t="s">
        <v>97</v>
      </c>
      <c r="CE204" s="6" t="s">
        <v>103</v>
      </c>
      <c r="CI204" s="6" t="s">
        <v>177</v>
      </c>
      <c r="CN204" s="6" t="s">
        <v>184</v>
      </c>
      <c r="CO204" s="6" t="s">
        <v>177</v>
      </c>
      <c r="CS204" s="6" t="s">
        <v>177</v>
      </c>
      <c r="CV204" s="6" t="s">
        <v>184</v>
      </c>
      <c r="CX204" s="6" t="s">
        <v>184</v>
      </c>
      <c r="CZ204" s="6" t="s">
        <v>184</v>
      </c>
      <c r="DD204" s="6" t="s">
        <v>184</v>
      </c>
      <c r="DE204" s="6" t="s">
        <v>177</v>
      </c>
      <c r="DG204" s="6" t="s">
        <v>177</v>
      </c>
      <c r="DI204" s="6" t="s">
        <v>177</v>
      </c>
      <c r="DL204" s="6" t="s">
        <v>184</v>
      </c>
      <c r="DM204" s="6" t="s">
        <v>177</v>
      </c>
      <c r="DO204" s="6" t="s">
        <v>177</v>
      </c>
      <c r="DX204" s="3" t="s">
        <v>62</v>
      </c>
      <c r="DZ204" s="6" t="s">
        <v>809</v>
      </c>
      <c r="EA204" s="42" t="s">
        <v>989</v>
      </c>
      <c r="EB204" s="42"/>
      <c r="EC204" s="42"/>
      <c r="ED204" s="9" t="s">
        <v>989</v>
      </c>
      <c r="EE204" s="3" t="s">
        <v>810</v>
      </c>
      <c r="EF204" s="42" t="s">
        <v>1110</v>
      </c>
      <c r="EG204" s="42"/>
      <c r="EH204" s="42"/>
      <c r="EK204" s="9" t="s">
        <v>1087</v>
      </c>
      <c r="EL204" s="3" t="s">
        <v>62</v>
      </c>
      <c r="EN204" t="s">
        <v>142</v>
      </c>
      <c r="EW204" t="s">
        <v>151</v>
      </c>
      <c r="EY204" t="s">
        <v>153</v>
      </c>
      <c r="FE204" s="6" t="s">
        <v>62</v>
      </c>
      <c r="FI204" s="42"/>
      <c r="FM204" s="6" t="s">
        <v>63</v>
      </c>
      <c r="FQ204" s="6" t="s">
        <v>62</v>
      </c>
      <c r="FV204" s="6" t="s">
        <v>62</v>
      </c>
      <c r="GA204" s="6" t="s">
        <v>62</v>
      </c>
      <c r="GE204" s="3">
        <v>1</v>
      </c>
      <c r="GL204" s="6">
        <v>4</v>
      </c>
      <c r="GO204" s="6">
        <v>3</v>
      </c>
      <c r="GR204" s="6">
        <v>2</v>
      </c>
      <c r="GV204" s="6" t="s">
        <v>62</v>
      </c>
      <c r="HA204" s="6">
        <v>2</v>
      </c>
      <c r="HG204" s="6">
        <v>4</v>
      </c>
      <c r="HJ204" s="6">
        <v>3</v>
      </c>
      <c r="HL204" s="6">
        <v>1</v>
      </c>
    </row>
    <row r="205" spans="1:223" hidden="1">
      <c r="A205">
        <v>203</v>
      </c>
      <c r="B205">
        <v>3391832723</v>
      </c>
      <c r="C205">
        <v>56353112</v>
      </c>
      <c r="D205" s="87">
        <v>41856.656469907408</v>
      </c>
      <c r="E205" s="1">
        <v>41856.662349537037</v>
      </c>
      <c r="F205" t="s">
        <v>811</v>
      </c>
      <c r="H205" t="s">
        <v>363</v>
      </c>
      <c r="I205" s="3" t="s">
        <v>35</v>
      </c>
      <c r="M205" s="6" t="s">
        <v>39</v>
      </c>
      <c r="S205" s="3" t="s">
        <v>812</v>
      </c>
      <c r="T205" s="11" t="s">
        <v>949</v>
      </c>
      <c r="V205" s="6" t="s">
        <v>46</v>
      </c>
      <c r="AA205" s="3" t="s">
        <v>51</v>
      </c>
      <c r="BH205" s="3" t="s">
        <v>83</v>
      </c>
      <c r="BN205" s="3" t="s">
        <v>88</v>
      </c>
      <c r="BQ205" s="6" t="s">
        <v>91</v>
      </c>
      <c r="BZ205" s="6" t="s">
        <v>100</v>
      </c>
      <c r="CC205" s="3" t="s">
        <v>63</v>
      </c>
      <c r="CI205" s="6" t="s">
        <v>177</v>
      </c>
      <c r="CK205" s="6" t="s">
        <v>177</v>
      </c>
      <c r="CN205" s="6" t="s">
        <v>184</v>
      </c>
      <c r="CO205" s="6" t="s">
        <v>177</v>
      </c>
      <c r="CQ205" s="6" t="s">
        <v>177</v>
      </c>
      <c r="CS205" s="6" t="s">
        <v>177</v>
      </c>
      <c r="CV205" s="6" t="s">
        <v>184</v>
      </c>
      <c r="CX205" s="6" t="s">
        <v>184</v>
      </c>
      <c r="CZ205" s="6" t="s">
        <v>184</v>
      </c>
      <c r="DB205" s="6" t="s">
        <v>184</v>
      </c>
      <c r="DD205" s="6" t="s">
        <v>184</v>
      </c>
      <c r="DE205" s="6" t="s">
        <v>177</v>
      </c>
      <c r="DG205" s="6" t="s">
        <v>177</v>
      </c>
      <c r="DI205" s="6" t="s">
        <v>177</v>
      </c>
      <c r="DL205" s="6" t="s">
        <v>184</v>
      </c>
      <c r="DN205" s="6" t="s">
        <v>184</v>
      </c>
      <c r="DO205" s="6" t="s">
        <v>177</v>
      </c>
      <c r="DQ205" s="6" t="s">
        <v>813</v>
      </c>
      <c r="DR205" s="53" t="s">
        <v>984</v>
      </c>
      <c r="DX205" s="3" t="s">
        <v>62</v>
      </c>
      <c r="DZ205" s="6" t="s">
        <v>814</v>
      </c>
      <c r="EA205" s="42" t="s">
        <v>989</v>
      </c>
      <c r="EB205" s="42"/>
      <c r="EC205" s="42"/>
      <c r="ED205" s="9" t="s">
        <v>989</v>
      </c>
      <c r="EE205" s="3" t="s">
        <v>815</v>
      </c>
      <c r="EF205" s="42" t="s">
        <v>1110</v>
      </c>
      <c r="EG205" s="42"/>
      <c r="EH205" s="42"/>
      <c r="EK205" s="9" t="s">
        <v>1087</v>
      </c>
      <c r="EL205" s="3" t="s">
        <v>62</v>
      </c>
      <c r="EN205" t="s">
        <v>142</v>
      </c>
      <c r="EQ205" t="s">
        <v>145</v>
      </c>
      <c r="ET205" t="s">
        <v>148</v>
      </c>
      <c r="EW205" t="s">
        <v>151</v>
      </c>
      <c r="FF205" s="6" t="s">
        <v>63</v>
      </c>
      <c r="FG205" s="6" t="s">
        <v>816</v>
      </c>
      <c r="FH205" s="41" t="s">
        <v>1012</v>
      </c>
      <c r="FI205" s="53"/>
      <c r="FJ205" s="10" t="s">
        <v>1012</v>
      </c>
      <c r="FM205" s="6" t="s">
        <v>63</v>
      </c>
      <c r="FR205" s="6" t="s">
        <v>63</v>
      </c>
      <c r="FW205" s="6" t="s">
        <v>63</v>
      </c>
      <c r="GA205" s="6" t="s">
        <v>62</v>
      </c>
      <c r="GF205" s="6">
        <v>2</v>
      </c>
      <c r="GL205" s="6">
        <v>4</v>
      </c>
      <c r="GO205" s="6">
        <v>3</v>
      </c>
      <c r="GQ205" s="6">
        <v>1</v>
      </c>
      <c r="GV205" s="6" t="s">
        <v>62</v>
      </c>
      <c r="GZ205" s="6">
        <v>1</v>
      </c>
      <c r="HE205" s="6">
        <v>2</v>
      </c>
      <c r="HK205" s="6">
        <v>4</v>
      </c>
      <c r="HN205" s="6">
        <v>3</v>
      </c>
    </row>
    <row r="206" spans="1:223" hidden="1">
      <c r="A206">
        <v>204</v>
      </c>
      <c r="B206">
        <v>3391831463</v>
      </c>
      <c r="C206">
        <v>56353112</v>
      </c>
      <c r="D206" s="87">
        <v>41856.651828703703</v>
      </c>
      <c r="E206" s="1">
        <v>41856.665023148147</v>
      </c>
      <c r="F206" t="s">
        <v>817</v>
      </c>
      <c r="H206" t="s">
        <v>363</v>
      </c>
      <c r="I206" s="3" t="s">
        <v>35</v>
      </c>
      <c r="O206" s="6" t="s">
        <v>41</v>
      </c>
      <c r="S206" s="3" t="s">
        <v>294</v>
      </c>
      <c r="T206" s="11" t="s">
        <v>949</v>
      </c>
      <c r="W206" s="6" t="s">
        <v>47</v>
      </c>
      <c r="AD206" s="6" t="s">
        <v>54</v>
      </c>
      <c r="AH206" s="6" t="s">
        <v>59</v>
      </c>
      <c r="AK206" s="3" t="s">
        <v>62</v>
      </c>
      <c r="BD206" s="6" t="s">
        <v>80</v>
      </c>
      <c r="BF206" s="6" t="s">
        <v>818</v>
      </c>
      <c r="BG206" s="10" t="s">
        <v>955</v>
      </c>
      <c r="BK206" s="6" t="s">
        <v>86</v>
      </c>
      <c r="BO206" s="6" t="s">
        <v>89</v>
      </c>
      <c r="BT206" s="6" t="s">
        <v>94</v>
      </c>
      <c r="BW206" s="3" t="s">
        <v>97</v>
      </c>
      <c r="CD206" s="6" t="s">
        <v>102</v>
      </c>
      <c r="CK206" s="6" t="s">
        <v>177</v>
      </c>
      <c r="CN206" s="6" t="s">
        <v>184</v>
      </c>
      <c r="CO206" s="6" t="s">
        <v>177</v>
      </c>
      <c r="CQ206" s="6" t="s">
        <v>177</v>
      </c>
      <c r="CV206" s="6" t="s">
        <v>184</v>
      </c>
      <c r="CX206" s="6" t="s">
        <v>184</v>
      </c>
      <c r="DB206" s="6" t="s">
        <v>184</v>
      </c>
      <c r="DE206" s="6" t="s">
        <v>177</v>
      </c>
      <c r="DG206" s="6" t="s">
        <v>177</v>
      </c>
      <c r="DI206" s="6" t="s">
        <v>177</v>
      </c>
      <c r="DN206" s="6" t="s">
        <v>184</v>
      </c>
      <c r="DP206" s="6" t="s">
        <v>184</v>
      </c>
      <c r="DX206" s="3" t="s">
        <v>62</v>
      </c>
      <c r="EA206" s="42"/>
      <c r="EB206" s="42"/>
      <c r="EC206" s="42"/>
      <c r="EE206" s="3" t="s">
        <v>819</v>
      </c>
      <c r="EF206" s="42" t="s">
        <v>1110</v>
      </c>
      <c r="EG206" s="42"/>
      <c r="EH206" s="42"/>
      <c r="EK206" s="9" t="s">
        <v>1087</v>
      </c>
      <c r="EL206" s="3" t="s">
        <v>62</v>
      </c>
      <c r="EN206" t="s">
        <v>142</v>
      </c>
      <c r="EZ206" t="s">
        <v>1005</v>
      </c>
      <c r="FA206" s="53" t="s">
        <v>1000</v>
      </c>
      <c r="FC206" s="10" t="s">
        <v>1000</v>
      </c>
      <c r="FF206" s="6" t="s">
        <v>63</v>
      </c>
      <c r="FG206" s="6" t="s">
        <v>820</v>
      </c>
      <c r="FH206" s="41" t="s">
        <v>1007</v>
      </c>
      <c r="FI206" s="53"/>
      <c r="FJ206" s="10" t="s">
        <v>1007</v>
      </c>
      <c r="FK206" s="3" t="s">
        <v>155</v>
      </c>
      <c r="FN206" s="6" t="s">
        <v>821</v>
      </c>
      <c r="FO206" s="9" t="s">
        <v>1009</v>
      </c>
      <c r="FQ206" s="6" t="s">
        <v>62</v>
      </c>
      <c r="FS206" s="6" t="s">
        <v>822</v>
      </c>
      <c r="FT206" s="59" t="s">
        <v>319</v>
      </c>
      <c r="FV206" s="6" t="s">
        <v>62</v>
      </c>
      <c r="FX206" s="6" t="s">
        <v>823</v>
      </c>
      <c r="FY206" s="68" t="s">
        <v>319</v>
      </c>
      <c r="GA206" s="6" t="s">
        <v>62</v>
      </c>
      <c r="GH206" s="6">
        <v>4</v>
      </c>
      <c r="GK206" s="6">
        <v>3</v>
      </c>
      <c r="GN206" s="6">
        <v>2</v>
      </c>
      <c r="GQ206" s="6">
        <v>1</v>
      </c>
      <c r="GV206" s="6" t="s">
        <v>62</v>
      </c>
      <c r="HB206" s="6">
        <v>3</v>
      </c>
      <c r="HG206" s="6">
        <v>4</v>
      </c>
      <c r="HI206" s="6">
        <v>2</v>
      </c>
      <c r="HL206" s="6">
        <v>1</v>
      </c>
    </row>
    <row r="207" spans="1:223" hidden="1">
      <c r="A207">
        <v>205</v>
      </c>
      <c r="B207">
        <v>3391760244</v>
      </c>
      <c r="C207">
        <v>56353112</v>
      </c>
      <c r="D207" s="87">
        <v>41856.634467592594</v>
      </c>
      <c r="E207" s="1">
        <v>41856.637604166666</v>
      </c>
      <c r="F207" t="s">
        <v>824</v>
      </c>
      <c r="H207" t="s">
        <v>363</v>
      </c>
      <c r="I207" s="3" t="s">
        <v>35</v>
      </c>
      <c r="P207" s="6" t="s">
        <v>42</v>
      </c>
      <c r="S207" s="3" t="s">
        <v>186</v>
      </c>
      <c r="T207" s="11" t="s">
        <v>949</v>
      </c>
      <c r="U207" s="3" t="s">
        <v>45</v>
      </c>
      <c r="AC207" s="6" t="s">
        <v>53</v>
      </c>
      <c r="BK207" s="6" t="s">
        <v>86</v>
      </c>
      <c r="BO207" s="6" t="s">
        <v>89</v>
      </c>
      <c r="BU207" s="6" t="s">
        <v>95</v>
      </c>
      <c r="BW207" s="3" t="s">
        <v>97</v>
      </c>
      <c r="CD207" s="6" t="s">
        <v>102</v>
      </c>
      <c r="CI207" s="6" t="s">
        <v>177</v>
      </c>
      <c r="CK207" s="6" t="s">
        <v>177</v>
      </c>
      <c r="CM207" s="6" t="s">
        <v>177</v>
      </c>
      <c r="CO207" s="6" t="s">
        <v>177</v>
      </c>
      <c r="CQ207" s="6" t="s">
        <v>177</v>
      </c>
      <c r="CS207" s="6" t="s">
        <v>177</v>
      </c>
      <c r="CW207" s="6" t="s">
        <v>177</v>
      </c>
      <c r="CY207" s="6" t="s">
        <v>177</v>
      </c>
      <c r="DD207" s="6" t="s">
        <v>184</v>
      </c>
      <c r="DE207" s="6" t="s">
        <v>177</v>
      </c>
      <c r="DG207" s="6" t="s">
        <v>177</v>
      </c>
      <c r="DI207" s="6" t="s">
        <v>177</v>
      </c>
      <c r="DK207" s="6" t="s">
        <v>177</v>
      </c>
      <c r="DN207" s="6" t="s">
        <v>184</v>
      </c>
      <c r="DO207" s="6" t="s">
        <v>177</v>
      </c>
      <c r="DX207" s="3" t="s">
        <v>62</v>
      </c>
      <c r="EA207" s="42"/>
      <c r="EB207" s="42"/>
      <c r="EC207" s="42"/>
      <c r="EE207" s="3" t="s">
        <v>825</v>
      </c>
      <c r="EF207" s="42" t="s">
        <v>1084</v>
      </c>
      <c r="EG207" s="42"/>
      <c r="EH207" s="42"/>
      <c r="EK207" s="9" t="s">
        <v>1084</v>
      </c>
      <c r="EM207" s="4" t="s">
        <v>63</v>
      </c>
      <c r="FF207" s="6" t="s">
        <v>63</v>
      </c>
      <c r="FI207" s="42"/>
      <c r="FM207" s="6" t="s">
        <v>63</v>
      </c>
      <c r="FR207" s="6" t="s">
        <v>63</v>
      </c>
      <c r="FT207" s="63" t="s">
        <v>1012</v>
      </c>
      <c r="FW207" s="6" t="s">
        <v>63</v>
      </c>
      <c r="FY207" s="69" t="s">
        <v>1018</v>
      </c>
      <c r="GA207" s="6" t="s">
        <v>62</v>
      </c>
      <c r="GE207" s="3">
        <v>1</v>
      </c>
      <c r="GJ207" s="6">
        <v>2</v>
      </c>
      <c r="GO207" s="6">
        <v>3</v>
      </c>
      <c r="GT207" s="4">
        <v>4</v>
      </c>
      <c r="GV207" s="6" t="s">
        <v>62</v>
      </c>
      <c r="GZ207" s="6">
        <v>1</v>
      </c>
      <c r="HE207" s="6">
        <v>2</v>
      </c>
      <c r="HK207" s="6">
        <v>4</v>
      </c>
      <c r="HN207" s="6">
        <v>3</v>
      </c>
    </row>
    <row r="208" spans="1:223" hidden="1">
      <c r="A208">
        <v>206</v>
      </c>
      <c r="B208">
        <v>3391731106</v>
      </c>
      <c r="C208">
        <v>56353112</v>
      </c>
      <c r="D208" s="87">
        <v>41856.6249537037</v>
      </c>
      <c r="E208" s="1">
        <v>41856.631215277775</v>
      </c>
      <c r="F208" t="s">
        <v>440</v>
      </c>
      <c r="H208" t="s">
        <v>363</v>
      </c>
      <c r="I208" s="3" t="s">
        <v>35</v>
      </c>
      <c r="O208" s="6" t="s">
        <v>41</v>
      </c>
      <c r="S208" s="3" t="s">
        <v>826</v>
      </c>
      <c r="T208" s="11" t="s">
        <v>949</v>
      </c>
      <c r="V208" s="6" t="s">
        <v>46</v>
      </c>
      <c r="AD208" s="6" t="s">
        <v>54</v>
      </c>
      <c r="AI208" s="6" t="s">
        <v>60</v>
      </c>
      <c r="BD208" s="6" t="s">
        <v>80</v>
      </c>
      <c r="BF208" s="6" t="s">
        <v>827</v>
      </c>
      <c r="BG208" s="10" t="s">
        <v>954</v>
      </c>
      <c r="BI208" s="6" t="s">
        <v>84</v>
      </c>
      <c r="BN208" s="3" t="s">
        <v>88</v>
      </c>
      <c r="BV208" s="4" t="s">
        <v>96</v>
      </c>
      <c r="BX208" s="6" t="s">
        <v>98</v>
      </c>
      <c r="CD208" s="6" t="s">
        <v>102</v>
      </c>
      <c r="CI208" s="6" t="s">
        <v>177</v>
      </c>
      <c r="CL208" s="6" t="s">
        <v>184</v>
      </c>
      <c r="CO208" s="6" t="s">
        <v>177</v>
      </c>
      <c r="CQ208" s="6" t="s">
        <v>177</v>
      </c>
      <c r="CS208" s="6" t="s">
        <v>177</v>
      </c>
      <c r="CY208" s="6" t="s">
        <v>177</v>
      </c>
      <c r="DE208" s="6" t="s">
        <v>177</v>
      </c>
      <c r="DG208" s="6" t="s">
        <v>177</v>
      </c>
      <c r="DI208" s="6" t="s">
        <v>177</v>
      </c>
      <c r="DN208" s="6" t="s">
        <v>184</v>
      </c>
      <c r="DO208" s="6" t="s">
        <v>177</v>
      </c>
      <c r="DX208" s="3" t="s">
        <v>62</v>
      </c>
      <c r="EA208" s="42"/>
      <c r="EB208" s="42"/>
      <c r="EC208" s="42"/>
      <c r="EE208" s="3" t="s">
        <v>828</v>
      </c>
      <c r="EF208" s="42" t="s">
        <v>1110</v>
      </c>
      <c r="EG208" s="42"/>
      <c r="EH208" s="42"/>
      <c r="EK208" s="9" t="s">
        <v>1087</v>
      </c>
      <c r="EL208" s="3" t="s">
        <v>62</v>
      </c>
      <c r="EN208" t="s">
        <v>142</v>
      </c>
      <c r="FE208" s="6" t="s">
        <v>62</v>
      </c>
      <c r="FI208" s="42"/>
      <c r="FL208" s="6" t="s">
        <v>62</v>
      </c>
      <c r="FQ208" s="6" t="s">
        <v>62</v>
      </c>
      <c r="FV208" s="6" t="s">
        <v>62</v>
      </c>
      <c r="GB208" s="4" t="s">
        <v>63</v>
      </c>
      <c r="GV208" s="6" t="s">
        <v>62</v>
      </c>
      <c r="HA208" s="6">
        <v>2</v>
      </c>
      <c r="HF208" s="6">
        <v>3</v>
      </c>
      <c r="HK208" s="6">
        <v>4</v>
      </c>
      <c r="HL208" s="6">
        <v>1</v>
      </c>
    </row>
    <row r="209" spans="1:222" hidden="1">
      <c r="A209">
        <v>207</v>
      </c>
      <c r="B209">
        <v>3391726148</v>
      </c>
      <c r="C209">
        <v>56353112</v>
      </c>
      <c r="D209" s="87">
        <v>41856.623715277776</v>
      </c>
      <c r="E209" s="1">
        <v>41856.629675925928</v>
      </c>
      <c r="F209" t="s">
        <v>829</v>
      </c>
      <c r="H209" t="s">
        <v>363</v>
      </c>
      <c r="I209" s="3" t="s">
        <v>35</v>
      </c>
      <c r="O209" s="6" t="s">
        <v>41</v>
      </c>
      <c r="S209" s="3" t="s">
        <v>252</v>
      </c>
      <c r="T209" s="11" t="s">
        <v>949</v>
      </c>
      <c r="V209" s="6" t="s">
        <v>46</v>
      </c>
      <c r="AD209" s="6" t="s">
        <v>54</v>
      </c>
      <c r="AI209" s="6" t="s">
        <v>60</v>
      </c>
      <c r="AS209" s="6" t="s">
        <v>69</v>
      </c>
      <c r="BK209" s="6" t="s">
        <v>86</v>
      </c>
      <c r="BM209" s="4" t="s">
        <v>974</v>
      </c>
      <c r="BN209" s="3" t="s">
        <v>88</v>
      </c>
      <c r="BU209" s="6" t="s">
        <v>95</v>
      </c>
      <c r="BX209" s="6" t="s">
        <v>98</v>
      </c>
      <c r="CC209" s="3" t="s">
        <v>63</v>
      </c>
      <c r="CI209" s="6" t="s">
        <v>177</v>
      </c>
      <c r="CK209" s="6" t="s">
        <v>177</v>
      </c>
      <c r="CO209" s="6" t="s">
        <v>177</v>
      </c>
      <c r="CQ209" s="6" t="s">
        <v>177</v>
      </c>
      <c r="CS209" s="6" t="s">
        <v>177</v>
      </c>
      <c r="CW209" s="6" t="s">
        <v>177</v>
      </c>
      <c r="CY209" s="6" t="s">
        <v>177</v>
      </c>
      <c r="DA209" s="6" t="s">
        <v>177</v>
      </c>
      <c r="DD209" s="6" t="s">
        <v>184</v>
      </c>
      <c r="DE209" s="6" t="s">
        <v>177</v>
      </c>
      <c r="DG209" s="6" t="s">
        <v>177</v>
      </c>
      <c r="DI209" s="6" t="s">
        <v>177</v>
      </c>
      <c r="DM209" s="6" t="s">
        <v>177</v>
      </c>
      <c r="DO209" s="6" t="s">
        <v>177</v>
      </c>
      <c r="DQ209" s="6" t="s">
        <v>830</v>
      </c>
      <c r="DR209" s="53" t="s">
        <v>984</v>
      </c>
      <c r="DX209" s="3" t="s">
        <v>62</v>
      </c>
      <c r="DZ209" s="6" t="s">
        <v>831</v>
      </c>
      <c r="EA209" s="42" t="s">
        <v>992</v>
      </c>
      <c r="EB209" s="42" t="s">
        <v>981</v>
      </c>
      <c r="EC209" s="42"/>
      <c r="ED209" s="9" t="s">
        <v>1055</v>
      </c>
      <c r="EF209" s="42"/>
      <c r="EG209" s="42"/>
      <c r="EH209" s="42"/>
      <c r="EK209" s="9" t="s">
        <v>990</v>
      </c>
      <c r="EL209" s="3" t="s">
        <v>62</v>
      </c>
      <c r="EN209" t="s">
        <v>142</v>
      </c>
      <c r="EW209" t="s">
        <v>151</v>
      </c>
      <c r="FE209" s="6" t="s">
        <v>62</v>
      </c>
      <c r="FI209" s="42"/>
      <c r="FM209" s="6" t="s">
        <v>63</v>
      </c>
      <c r="FP209" s="6" t="s">
        <v>155</v>
      </c>
      <c r="FS209" s="6" t="s">
        <v>832</v>
      </c>
      <c r="FT209" s="10" t="s">
        <v>1009</v>
      </c>
      <c r="FW209" s="6" t="s">
        <v>63</v>
      </c>
      <c r="GA209" s="6" t="s">
        <v>62</v>
      </c>
      <c r="GG209" s="6">
        <v>3</v>
      </c>
      <c r="GL209" s="6">
        <v>4</v>
      </c>
      <c r="GN209" s="6">
        <v>2</v>
      </c>
      <c r="GQ209" s="6">
        <v>1</v>
      </c>
      <c r="GV209" s="6" t="s">
        <v>62</v>
      </c>
      <c r="HA209" s="6">
        <v>2</v>
      </c>
      <c r="HF209" s="6">
        <v>3</v>
      </c>
      <c r="HK209" s="6">
        <v>4</v>
      </c>
      <c r="HL209" s="6">
        <v>1</v>
      </c>
    </row>
    <row r="210" spans="1:222" hidden="1">
      <c r="A210">
        <v>208</v>
      </c>
      <c r="B210">
        <v>3391706205</v>
      </c>
      <c r="C210">
        <v>56353112</v>
      </c>
      <c r="D210" s="87">
        <v>41856.6172337963</v>
      </c>
      <c r="E210" s="1">
        <v>41856.622129629628</v>
      </c>
      <c r="F210" t="s">
        <v>174</v>
      </c>
      <c r="H210" t="s">
        <v>363</v>
      </c>
      <c r="I210" s="3" t="s">
        <v>35</v>
      </c>
      <c r="O210" s="6" t="s">
        <v>41</v>
      </c>
      <c r="S210" s="3" t="s">
        <v>310</v>
      </c>
      <c r="T210" s="11" t="s">
        <v>949</v>
      </c>
      <c r="V210" s="6" t="s">
        <v>46</v>
      </c>
      <c r="AA210" s="3" t="s">
        <v>51</v>
      </c>
      <c r="BL210" s="6" t="s">
        <v>87</v>
      </c>
      <c r="BO210" s="6" t="s">
        <v>89</v>
      </c>
      <c r="BR210" s="6" t="s">
        <v>92</v>
      </c>
      <c r="BX210" s="6" t="s">
        <v>98</v>
      </c>
      <c r="CC210" s="3" t="s">
        <v>63</v>
      </c>
      <c r="CJ210" s="6" t="s">
        <v>184</v>
      </c>
      <c r="CL210" s="6" t="s">
        <v>184</v>
      </c>
      <c r="CM210" s="6" t="s">
        <v>177</v>
      </c>
      <c r="CO210" s="6" t="s">
        <v>177</v>
      </c>
      <c r="CQ210" s="6" t="s">
        <v>177</v>
      </c>
      <c r="CS210" s="6" t="s">
        <v>177</v>
      </c>
      <c r="CV210" s="6" t="s">
        <v>184</v>
      </c>
      <c r="CY210" s="6" t="s">
        <v>177</v>
      </c>
      <c r="DB210" s="6" t="s">
        <v>184</v>
      </c>
      <c r="DD210" s="6" t="s">
        <v>184</v>
      </c>
      <c r="DE210" s="6" t="s">
        <v>177</v>
      </c>
      <c r="DG210" s="6" t="s">
        <v>177</v>
      </c>
      <c r="DI210" s="6" t="s">
        <v>177</v>
      </c>
      <c r="DO210" s="6" t="s">
        <v>177</v>
      </c>
      <c r="DX210" s="3" t="s">
        <v>62</v>
      </c>
      <c r="DZ210" s="6" t="s">
        <v>833</v>
      </c>
      <c r="EA210" s="42" t="s">
        <v>1071</v>
      </c>
      <c r="EB210" s="42" t="s">
        <v>981</v>
      </c>
      <c r="EC210" s="42"/>
      <c r="ED210" s="9" t="s">
        <v>1072</v>
      </c>
      <c r="EF210" s="42"/>
      <c r="EG210" s="42"/>
      <c r="EH210" s="42"/>
      <c r="EK210" s="9" t="s">
        <v>990</v>
      </c>
      <c r="EM210" s="4" t="s">
        <v>63</v>
      </c>
      <c r="FF210" s="6" t="s">
        <v>63</v>
      </c>
      <c r="FI210" s="42"/>
      <c r="FM210" s="6" t="s">
        <v>63</v>
      </c>
      <c r="FR210" s="6" t="s">
        <v>63</v>
      </c>
      <c r="FV210" s="6" t="s">
        <v>62</v>
      </c>
      <c r="GA210" s="6" t="s">
        <v>62</v>
      </c>
      <c r="GF210" s="6">
        <v>2</v>
      </c>
      <c r="GK210" s="6">
        <v>3</v>
      </c>
      <c r="GP210" s="6">
        <v>4</v>
      </c>
      <c r="GQ210" s="6">
        <v>1</v>
      </c>
      <c r="GV210" s="6" t="s">
        <v>62</v>
      </c>
      <c r="HA210" s="6">
        <v>2</v>
      </c>
      <c r="HF210" s="6">
        <v>3</v>
      </c>
      <c r="HK210" s="6">
        <v>4</v>
      </c>
      <c r="HL210" s="6">
        <v>1</v>
      </c>
    </row>
    <row r="211" spans="1:222" hidden="1">
      <c r="A211">
        <v>209</v>
      </c>
      <c r="B211">
        <v>3391691908</v>
      </c>
      <c r="C211">
        <v>56353112</v>
      </c>
      <c r="D211" s="87">
        <v>41856.612858796296</v>
      </c>
      <c r="E211" s="1">
        <v>41856.618402777778</v>
      </c>
      <c r="F211" t="s">
        <v>834</v>
      </c>
      <c r="H211" t="s">
        <v>363</v>
      </c>
      <c r="I211" s="3" t="s">
        <v>35</v>
      </c>
      <c r="P211" s="6" t="s">
        <v>42</v>
      </c>
      <c r="S211" s="3" t="s">
        <v>186</v>
      </c>
      <c r="T211" s="11" t="s">
        <v>949</v>
      </c>
      <c r="U211" s="3" t="s">
        <v>45</v>
      </c>
      <c r="AD211" s="6" t="s">
        <v>54</v>
      </c>
      <c r="AI211" s="6" t="s">
        <v>60</v>
      </c>
      <c r="BD211" s="6" t="s">
        <v>80</v>
      </c>
      <c r="BK211" s="6" t="s">
        <v>86</v>
      </c>
      <c r="BN211" s="3" t="s">
        <v>88</v>
      </c>
      <c r="BR211" s="6" t="s">
        <v>92</v>
      </c>
      <c r="BW211" s="3" t="s">
        <v>97</v>
      </c>
      <c r="CD211" s="6" t="s">
        <v>102</v>
      </c>
      <c r="CI211" s="6" t="s">
        <v>177</v>
      </c>
      <c r="CK211" s="6" t="s">
        <v>177</v>
      </c>
      <c r="CN211" s="6" t="s">
        <v>184</v>
      </c>
      <c r="CP211" s="6" t="s">
        <v>184</v>
      </c>
      <c r="CQ211" s="6" t="s">
        <v>177</v>
      </c>
      <c r="CT211" s="6" t="s">
        <v>184</v>
      </c>
      <c r="CV211" s="6" t="s">
        <v>184</v>
      </c>
      <c r="CX211" s="6" t="s">
        <v>184</v>
      </c>
      <c r="CY211" s="6" t="s">
        <v>177</v>
      </c>
      <c r="DA211" s="6" t="s">
        <v>177</v>
      </c>
      <c r="DD211" s="6" t="s">
        <v>184</v>
      </c>
      <c r="DF211" s="6" t="s">
        <v>184</v>
      </c>
      <c r="DH211" s="6" t="s">
        <v>184</v>
      </c>
      <c r="DI211" s="6" t="s">
        <v>177</v>
      </c>
      <c r="DK211" s="6" t="s">
        <v>177</v>
      </c>
      <c r="DN211" s="6" t="s">
        <v>184</v>
      </c>
      <c r="DO211" s="6" t="s">
        <v>177</v>
      </c>
      <c r="DQ211" s="6" t="s">
        <v>835</v>
      </c>
      <c r="DR211" s="53" t="s">
        <v>984</v>
      </c>
      <c r="DY211" s="6" t="s">
        <v>63</v>
      </c>
      <c r="DZ211" s="6" t="s">
        <v>836</v>
      </c>
      <c r="EA211" s="42" t="s">
        <v>993</v>
      </c>
      <c r="EB211" s="42"/>
      <c r="EC211" s="42"/>
      <c r="ED211" s="9" t="s">
        <v>993</v>
      </c>
      <c r="EE211" s="3" t="s">
        <v>837</v>
      </c>
      <c r="EF211" s="42" t="s">
        <v>996</v>
      </c>
      <c r="EG211" s="42"/>
      <c r="EH211" s="42"/>
      <c r="EJ211" s="73" t="s">
        <v>837</v>
      </c>
      <c r="EK211" s="9" t="s">
        <v>996</v>
      </c>
      <c r="EL211" s="3" t="s">
        <v>62</v>
      </c>
      <c r="EN211" t="s">
        <v>142</v>
      </c>
      <c r="EP211" t="s">
        <v>144</v>
      </c>
      <c r="ES211" t="s">
        <v>147</v>
      </c>
      <c r="ET211" t="s">
        <v>148</v>
      </c>
      <c r="FE211" s="6" t="s">
        <v>62</v>
      </c>
      <c r="FI211" s="42"/>
      <c r="FL211" s="6" t="s">
        <v>62</v>
      </c>
      <c r="FQ211" s="6" t="s">
        <v>62</v>
      </c>
      <c r="FW211" s="6" t="s">
        <v>63</v>
      </c>
      <c r="FZ211" s="3" t="s">
        <v>157</v>
      </c>
      <c r="GC211" s="6" t="s">
        <v>321</v>
      </c>
      <c r="GD211" s="10" t="s">
        <v>1024</v>
      </c>
      <c r="GE211" s="3">
        <v>1</v>
      </c>
      <c r="GJ211" s="6">
        <v>2</v>
      </c>
      <c r="GO211" s="6">
        <v>3</v>
      </c>
      <c r="GT211" s="4">
        <v>4</v>
      </c>
      <c r="GV211" s="6" t="s">
        <v>62</v>
      </c>
    </row>
    <row r="212" spans="1:222" hidden="1">
      <c r="A212">
        <v>210</v>
      </c>
      <c r="B212">
        <v>3391684443</v>
      </c>
      <c r="C212">
        <v>56353112</v>
      </c>
      <c r="D212" s="87">
        <v>41856.610451388886</v>
      </c>
      <c r="E212" s="1">
        <v>41856.61650462963</v>
      </c>
      <c r="F212" t="s">
        <v>838</v>
      </c>
      <c r="H212" t="s">
        <v>363</v>
      </c>
      <c r="J212" s="6" t="s">
        <v>36</v>
      </c>
      <c r="M212" s="6" t="s">
        <v>39</v>
      </c>
      <c r="S212" s="3" t="s">
        <v>359</v>
      </c>
      <c r="T212" s="11" t="s">
        <v>949</v>
      </c>
      <c r="Z212" s="4" t="s">
        <v>50</v>
      </c>
      <c r="AD212" s="6" t="s">
        <v>54</v>
      </c>
      <c r="AI212" s="6" t="s">
        <v>60</v>
      </c>
      <c r="AR212" s="6" t="s">
        <v>1044</v>
      </c>
      <c r="BK212" s="6" t="s">
        <v>86</v>
      </c>
      <c r="BN212" s="3" t="s">
        <v>88</v>
      </c>
      <c r="BR212" s="6" t="s">
        <v>92</v>
      </c>
      <c r="BW212" s="3" t="s">
        <v>97</v>
      </c>
      <c r="CE212" s="6" t="s">
        <v>103</v>
      </c>
      <c r="CJ212" s="6" t="s">
        <v>184</v>
      </c>
      <c r="CL212" s="6" t="s">
        <v>184</v>
      </c>
      <c r="CN212" s="6" t="s">
        <v>184</v>
      </c>
      <c r="CP212" s="6" t="s">
        <v>184</v>
      </c>
      <c r="CR212" s="6" t="s">
        <v>184</v>
      </c>
      <c r="CS212" s="6" t="s">
        <v>177</v>
      </c>
      <c r="CV212" s="6" t="s">
        <v>184</v>
      </c>
      <c r="CX212" s="6" t="s">
        <v>184</v>
      </c>
      <c r="CZ212" s="6" t="s">
        <v>184</v>
      </c>
      <c r="DA212" s="6" t="s">
        <v>177</v>
      </c>
      <c r="DD212" s="6" t="s">
        <v>184</v>
      </c>
      <c r="DE212" s="6" t="s">
        <v>177</v>
      </c>
      <c r="DH212" s="6" t="s">
        <v>184</v>
      </c>
      <c r="DJ212" s="6" t="s">
        <v>184</v>
      </c>
      <c r="DL212" s="6" t="s">
        <v>184</v>
      </c>
      <c r="DN212" s="6" t="s">
        <v>184</v>
      </c>
      <c r="DO212" s="6" t="s">
        <v>177</v>
      </c>
      <c r="DY212" s="6" t="s">
        <v>63</v>
      </c>
      <c r="DZ212" s="6" t="s">
        <v>839</v>
      </c>
      <c r="EA212" s="42" t="s">
        <v>982</v>
      </c>
      <c r="EB212" s="42" t="s">
        <v>993</v>
      </c>
      <c r="EC212" s="42"/>
      <c r="ED212" s="9" t="s">
        <v>1058</v>
      </c>
      <c r="EE212" s="3" t="s">
        <v>840</v>
      </c>
      <c r="EF212" s="42" t="s">
        <v>1081</v>
      </c>
      <c r="EG212" s="42"/>
      <c r="EH212" s="42"/>
      <c r="EJ212" s="73" t="s">
        <v>1145</v>
      </c>
      <c r="EK212" s="9" t="s">
        <v>1081</v>
      </c>
      <c r="EL212" s="3" t="s">
        <v>62</v>
      </c>
      <c r="FE212" s="6" t="s">
        <v>62</v>
      </c>
      <c r="FI212" s="42"/>
      <c r="FM212" s="6" t="s">
        <v>63</v>
      </c>
      <c r="FR212" s="6" t="s">
        <v>63</v>
      </c>
      <c r="FW212" s="6" t="s">
        <v>63</v>
      </c>
      <c r="GA212" s="6" t="s">
        <v>62</v>
      </c>
      <c r="GE212" s="3">
        <v>1</v>
      </c>
      <c r="GK212" s="6">
        <v>3</v>
      </c>
      <c r="GP212" s="6">
        <v>4</v>
      </c>
      <c r="GR212" s="6">
        <v>2</v>
      </c>
      <c r="GV212" s="6" t="s">
        <v>62</v>
      </c>
      <c r="HC212" s="6">
        <v>4</v>
      </c>
      <c r="HF212" s="6">
        <v>3</v>
      </c>
      <c r="HI212" s="6">
        <v>2</v>
      </c>
      <c r="HL212" s="6">
        <v>1</v>
      </c>
    </row>
    <row r="213" spans="1:222" hidden="1">
      <c r="A213">
        <v>211</v>
      </c>
      <c r="B213">
        <v>3391677782</v>
      </c>
      <c r="C213">
        <v>56353112</v>
      </c>
      <c r="D213" s="87">
        <v>41856.608657407407</v>
      </c>
      <c r="E213" s="1">
        <v>41856.611493055556</v>
      </c>
      <c r="F213" t="s">
        <v>841</v>
      </c>
      <c r="H213" t="s">
        <v>363</v>
      </c>
      <c r="I213" s="3" t="s">
        <v>35</v>
      </c>
      <c r="N213" s="6" t="s">
        <v>40</v>
      </c>
      <c r="S213" s="3" t="s">
        <v>580</v>
      </c>
      <c r="T213" s="11" t="s">
        <v>949</v>
      </c>
      <c r="W213" s="6" t="s">
        <v>47</v>
      </c>
      <c r="AD213" s="6" t="s">
        <v>54</v>
      </c>
      <c r="AH213" s="6" t="s">
        <v>59</v>
      </c>
      <c r="AK213" s="3" t="s">
        <v>62</v>
      </c>
      <c r="AZ213" s="6" t="s">
        <v>76</v>
      </c>
      <c r="BI213" s="6" t="s">
        <v>84</v>
      </c>
      <c r="BN213" s="3" t="s">
        <v>88</v>
      </c>
      <c r="BU213" s="6" t="s">
        <v>95</v>
      </c>
      <c r="BX213" s="6" t="s">
        <v>98</v>
      </c>
      <c r="CD213" s="6" t="s">
        <v>102</v>
      </c>
      <c r="CI213" s="6" t="s">
        <v>177</v>
      </c>
      <c r="CK213" s="6" t="s">
        <v>177</v>
      </c>
      <c r="CN213" s="6" t="s">
        <v>184</v>
      </c>
      <c r="CO213" s="6" t="s">
        <v>177</v>
      </c>
      <c r="CQ213" s="6" t="s">
        <v>177</v>
      </c>
      <c r="CS213" s="6" t="s">
        <v>177</v>
      </c>
      <c r="DC213" s="6" t="s">
        <v>177</v>
      </c>
      <c r="DE213" s="6" t="s">
        <v>177</v>
      </c>
      <c r="DK213" s="6" t="s">
        <v>177</v>
      </c>
      <c r="DX213" s="3" t="s">
        <v>62</v>
      </c>
      <c r="EA213" s="42"/>
      <c r="EB213" s="42"/>
      <c r="EC213" s="42"/>
      <c r="EE213" s="3" t="s">
        <v>195</v>
      </c>
      <c r="EF213" s="42" t="s">
        <v>1110</v>
      </c>
      <c r="EG213" s="42"/>
      <c r="EH213" s="42"/>
      <c r="EK213" s="9" t="s">
        <v>1087</v>
      </c>
      <c r="EM213" s="4" t="s">
        <v>63</v>
      </c>
      <c r="FE213" s="6" t="s">
        <v>62</v>
      </c>
      <c r="FI213" s="42"/>
      <c r="FM213" s="6" t="s">
        <v>63</v>
      </c>
      <c r="FR213" s="6" t="s">
        <v>63</v>
      </c>
      <c r="FV213" s="6" t="s">
        <v>62</v>
      </c>
      <c r="GA213" s="6" t="s">
        <v>62</v>
      </c>
      <c r="GE213" s="3">
        <v>1</v>
      </c>
      <c r="GJ213" s="6">
        <v>2</v>
      </c>
      <c r="GO213" s="6">
        <v>3</v>
      </c>
      <c r="GT213" s="4">
        <v>4</v>
      </c>
      <c r="GW213" s="6" t="s">
        <v>63</v>
      </c>
    </row>
    <row r="214" spans="1:222" hidden="1">
      <c r="A214">
        <v>212</v>
      </c>
      <c r="B214">
        <v>3391677653</v>
      </c>
      <c r="C214">
        <v>56353112</v>
      </c>
      <c r="D214" s="87">
        <v>41856.60800925926</v>
      </c>
      <c r="E214" s="1">
        <v>41856.61478009259</v>
      </c>
      <c r="F214" t="s">
        <v>842</v>
      </c>
      <c r="H214" t="s">
        <v>363</v>
      </c>
      <c r="J214" s="6" t="s">
        <v>36</v>
      </c>
      <c r="N214" s="6" t="s">
        <v>40</v>
      </c>
      <c r="S214" s="3" t="s">
        <v>359</v>
      </c>
      <c r="T214" s="11" t="s">
        <v>949</v>
      </c>
      <c r="V214" s="6" t="s">
        <v>46</v>
      </c>
      <c r="AA214" s="3" t="s">
        <v>51</v>
      </c>
      <c r="BJ214" s="6" t="s">
        <v>85</v>
      </c>
      <c r="BN214" s="3" t="s">
        <v>88</v>
      </c>
      <c r="BQ214" s="6" t="s">
        <v>91</v>
      </c>
      <c r="BW214" s="3" t="s">
        <v>97</v>
      </c>
      <c r="CC214" s="3" t="s">
        <v>63</v>
      </c>
      <c r="CJ214" s="6" t="s">
        <v>184</v>
      </c>
      <c r="CK214" s="6" t="s">
        <v>177</v>
      </c>
      <c r="CN214" s="6" t="s">
        <v>184</v>
      </c>
      <c r="CP214" s="6" t="s">
        <v>184</v>
      </c>
      <c r="CQ214" s="6" t="s">
        <v>177</v>
      </c>
      <c r="CS214" s="6" t="s">
        <v>177</v>
      </c>
      <c r="CV214" s="6" t="s">
        <v>184</v>
      </c>
      <c r="CX214" s="6" t="s">
        <v>184</v>
      </c>
      <c r="CZ214" s="6" t="s">
        <v>184</v>
      </c>
      <c r="DB214" s="6" t="s">
        <v>184</v>
      </c>
      <c r="DC214" s="6" t="s">
        <v>177</v>
      </c>
      <c r="DE214" s="6" t="s">
        <v>177</v>
      </c>
      <c r="DG214" s="6" t="s">
        <v>177</v>
      </c>
      <c r="DJ214" s="6" t="s">
        <v>184</v>
      </c>
      <c r="DL214" s="6" t="s">
        <v>184</v>
      </c>
      <c r="DN214" s="6" t="s">
        <v>184</v>
      </c>
      <c r="DO214" s="6" t="s">
        <v>177</v>
      </c>
      <c r="DY214" s="6" t="s">
        <v>63</v>
      </c>
      <c r="DZ214" s="6" t="s">
        <v>969</v>
      </c>
      <c r="EA214" s="42" t="s">
        <v>993</v>
      </c>
      <c r="EB214" s="42"/>
      <c r="EC214" s="42"/>
      <c r="ED214" s="9" t="s">
        <v>993</v>
      </c>
      <c r="EE214" s="3" t="s">
        <v>843</v>
      </c>
      <c r="EF214" s="42" t="s">
        <v>1081</v>
      </c>
      <c r="EG214" s="42"/>
      <c r="EH214" s="42"/>
      <c r="EJ214" s="73" t="s">
        <v>1146</v>
      </c>
      <c r="EK214" s="9" t="s">
        <v>1081</v>
      </c>
      <c r="EL214" s="3" t="s">
        <v>62</v>
      </c>
      <c r="EN214" t="s">
        <v>142</v>
      </c>
      <c r="ES214" t="s">
        <v>147</v>
      </c>
      <c r="EU214" t="s">
        <v>149</v>
      </c>
      <c r="EX214" t="s">
        <v>152</v>
      </c>
      <c r="FE214" s="6" t="s">
        <v>62</v>
      </c>
      <c r="FI214" s="42"/>
      <c r="FM214" s="6" t="s">
        <v>63</v>
      </c>
      <c r="FR214" s="6" t="s">
        <v>63</v>
      </c>
      <c r="FV214" s="6" t="s">
        <v>62</v>
      </c>
      <c r="GA214" s="6" t="s">
        <v>62</v>
      </c>
      <c r="GE214" s="3">
        <v>1</v>
      </c>
      <c r="GL214" s="6">
        <v>4</v>
      </c>
      <c r="GN214" s="6">
        <v>2</v>
      </c>
      <c r="GS214" s="6">
        <v>3</v>
      </c>
      <c r="GV214" s="6" t="s">
        <v>62</v>
      </c>
      <c r="HC214" s="6">
        <v>4</v>
      </c>
      <c r="HF214" s="6">
        <v>3</v>
      </c>
      <c r="HH214" s="6">
        <v>1</v>
      </c>
      <c r="HM214" s="6">
        <v>2</v>
      </c>
    </row>
    <row r="215" spans="1:222" hidden="1">
      <c r="A215">
        <v>213</v>
      </c>
      <c r="B215">
        <v>3391667887</v>
      </c>
      <c r="C215">
        <v>56353112</v>
      </c>
      <c r="D215" s="87">
        <v>41856.605486111112</v>
      </c>
      <c r="E215" s="1">
        <v>41856.610868055555</v>
      </c>
      <c r="F215" t="s">
        <v>844</v>
      </c>
      <c r="H215" t="s">
        <v>363</v>
      </c>
      <c r="I215" s="3" t="s">
        <v>35</v>
      </c>
      <c r="O215" s="6" t="s">
        <v>41</v>
      </c>
      <c r="S215" s="3" t="s">
        <v>252</v>
      </c>
      <c r="T215" s="11" t="s">
        <v>949</v>
      </c>
      <c r="V215" s="6" t="s">
        <v>46</v>
      </c>
      <c r="AD215" s="6" t="s">
        <v>54</v>
      </c>
      <c r="AI215" s="6" t="s">
        <v>60</v>
      </c>
      <c r="AY215" s="6" t="s">
        <v>75</v>
      </c>
      <c r="BI215" s="6" t="s">
        <v>84</v>
      </c>
      <c r="BO215" s="6" t="s">
        <v>89</v>
      </c>
      <c r="BV215" s="4" t="s">
        <v>96</v>
      </c>
      <c r="BY215" s="6" t="s">
        <v>99</v>
      </c>
      <c r="CD215" s="6" t="s">
        <v>102</v>
      </c>
      <c r="CI215" s="6" t="s">
        <v>177</v>
      </c>
      <c r="CL215" s="6" t="s">
        <v>184</v>
      </c>
      <c r="CN215" s="6" t="s">
        <v>184</v>
      </c>
      <c r="CO215" s="6" t="s">
        <v>177</v>
      </c>
      <c r="CQ215" s="6" t="s">
        <v>177</v>
      </c>
      <c r="CT215" s="6" t="s">
        <v>184</v>
      </c>
      <c r="CU215" s="6" t="s">
        <v>177</v>
      </c>
      <c r="CW215" s="6" t="s">
        <v>177</v>
      </c>
      <c r="CZ215" s="6" t="s">
        <v>184</v>
      </c>
      <c r="DA215" s="6" t="s">
        <v>177</v>
      </c>
      <c r="DD215" s="6" t="s">
        <v>184</v>
      </c>
      <c r="DE215" s="6" t="s">
        <v>177</v>
      </c>
      <c r="DI215" s="6" t="s">
        <v>177</v>
      </c>
      <c r="DL215" s="6" t="s">
        <v>184</v>
      </c>
      <c r="DN215" s="6" t="s">
        <v>184</v>
      </c>
      <c r="DP215" s="6" t="s">
        <v>184</v>
      </c>
      <c r="DX215" s="3" t="s">
        <v>62</v>
      </c>
      <c r="DZ215" s="6" t="s">
        <v>845</v>
      </c>
      <c r="EA215" s="42" t="s">
        <v>981</v>
      </c>
      <c r="EB215" s="42"/>
      <c r="EC215" s="42"/>
      <c r="ED215" s="9" t="s">
        <v>981</v>
      </c>
      <c r="EE215" s="3" t="s">
        <v>846</v>
      </c>
      <c r="EF215" s="42" t="s">
        <v>1084</v>
      </c>
      <c r="EG215" s="42"/>
      <c r="EH215" s="42"/>
      <c r="EK215" s="9" t="s">
        <v>1084</v>
      </c>
      <c r="EL215" s="3" t="s">
        <v>62</v>
      </c>
      <c r="EN215" t="s">
        <v>142</v>
      </c>
      <c r="EO215" t="s">
        <v>143</v>
      </c>
      <c r="EQ215" t="s">
        <v>145</v>
      </c>
      <c r="FE215" s="6" t="s">
        <v>62</v>
      </c>
      <c r="FI215" s="42"/>
      <c r="FL215" s="6" t="s">
        <v>62</v>
      </c>
      <c r="FQ215" s="6" t="s">
        <v>62</v>
      </c>
      <c r="FV215" s="6" t="s">
        <v>62</v>
      </c>
      <c r="GA215" s="6" t="s">
        <v>62</v>
      </c>
      <c r="GE215" s="3">
        <v>1</v>
      </c>
      <c r="GJ215" s="6">
        <v>2</v>
      </c>
      <c r="GP215" s="6">
        <v>4</v>
      </c>
      <c r="GS215" s="6">
        <v>3</v>
      </c>
      <c r="GV215" s="6" t="s">
        <v>62</v>
      </c>
      <c r="GZ215" s="6">
        <v>1</v>
      </c>
      <c r="HE215" s="6">
        <v>2</v>
      </c>
      <c r="HK215" s="6">
        <v>4</v>
      </c>
      <c r="HN215" s="6">
        <v>3</v>
      </c>
    </row>
    <row r="216" spans="1:222" hidden="1">
      <c r="A216">
        <v>214</v>
      </c>
      <c r="B216">
        <v>3391660874</v>
      </c>
      <c r="C216">
        <v>56353112</v>
      </c>
      <c r="D216" s="87">
        <v>41856.602696759262</v>
      </c>
      <c r="E216" s="1">
        <v>41856.61078703704</v>
      </c>
      <c r="F216" t="s">
        <v>847</v>
      </c>
      <c r="H216" t="s">
        <v>363</v>
      </c>
      <c r="I216" s="3" t="s">
        <v>35</v>
      </c>
      <c r="N216" s="6" t="s">
        <v>40</v>
      </c>
      <c r="S216" s="3" t="s">
        <v>310</v>
      </c>
      <c r="T216" s="11" t="s">
        <v>949</v>
      </c>
      <c r="V216" s="6" t="s">
        <v>46</v>
      </c>
      <c r="AD216" s="6" t="s">
        <v>54</v>
      </c>
      <c r="AI216" s="6" t="s">
        <v>60</v>
      </c>
      <c r="AT216" s="6" t="s">
        <v>70</v>
      </c>
      <c r="BL216" s="6" t="s">
        <v>87</v>
      </c>
      <c r="BP216" s="4" t="s">
        <v>90</v>
      </c>
      <c r="BT216" s="6" t="s">
        <v>94</v>
      </c>
      <c r="BX216" s="6" t="s">
        <v>98</v>
      </c>
      <c r="CC216" s="3" t="s">
        <v>63</v>
      </c>
      <c r="CI216" s="6" t="s">
        <v>177</v>
      </c>
      <c r="CK216" s="6" t="s">
        <v>177</v>
      </c>
      <c r="CN216" s="6" t="s">
        <v>184</v>
      </c>
      <c r="CO216" s="6" t="s">
        <v>177</v>
      </c>
      <c r="CQ216" s="6" t="s">
        <v>177</v>
      </c>
      <c r="CS216" s="6" t="s">
        <v>177</v>
      </c>
      <c r="CU216" s="6" t="s">
        <v>177</v>
      </c>
      <c r="CW216" s="6" t="s">
        <v>177</v>
      </c>
      <c r="CY216" s="6" t="s">
        <v>177</v>
      </c>
      <c r="DA216" s="6" t="s">
        <v>177</v>
      </c>
      <c r="DD216" s="6" t="s">
        <v>184</v>
      </c>
      <c r="DE216" s="6" t="s">
        <v>177</v>
      </c>
      <c r="DG216" s="6" t="s">
        <v>177</v>
      </c>
      <c r="DI216" s="6" t="s">
        <v>177</v>
      </c>
      <c r="DL216" s="6" t="s">
        <v>184</v>
      </c>
      <c r="DM216" s="6" t="s">
        <v>177</v>
      </c>
      <c r="DP216" s="6" t="s">
        <v>184</v>
      </c>
      <c r="DX216" s="3" t="s">
        <v>62</v>
      </c>
      <c r="EA216" s="42"/>
      <c r="EB216" s="42"/>
      <c r="EC216" s="42"/>
      <c r="EE216" s="3" t="s">
        <v>848</v>
      </c>
      <c r="EF216" s="42" t="s">
        <v>1110</v>
      </c>
      <c r="EG216" s="42" t="s">
        <v>1084</v>
      </c>
      <c r="EH216" s="42"/>
      <c r="EK216" s="9" t="s">
        <v>1100</v>
      </c>
      <c r="EL216" s="3" t="s">
        <v>62</v>
      </c>
      <c r="EQ216" t="s">
        <v>145</v>
      </c>
      <c r="ER216" t="s">
        <v>146</v>
      </c>
      <c r="ET216" t="s">
        <v>148</v>
      </c>
      <c r="EW216" t="s">
        <v>151</v>
      </c>
      <c r="FE216" s="6" t="s">
        <v>62</v>
      </c>
      <c r="FI216" s="42"/>
      <c r="FM216" s="6" t="s">
        <v>63</v>
      </c>
      <c r="FR216" s="6" t="s">
        <v>63</v>
      </c>
      <c r="FV216" s="6" t="s">
        <v>62</v>
      </c>
      <c r="GA216" s="6" t="s">
        <v>62</v>
      </c>
      <c r="GG216" s="6">
        <v>3</v>
      </c>
      <c r="GL216" s="6">
        <v>4</v>
      </c>
      <c r="GN216" s="6">
        <v>2</v>
      </c>
      <c r="GQ216" s="6">
        <v>1</v>
      </c>
      <c r="GV216" s="6" t="s">
        <v>62</v>
      </c>
      <c r="HB216" s="6">
        <v>3</v>
      </c>
      <c r="HG216" s="6">
        <v>4</v>
      </c>
      <c r="HI216" s="6">
        <v>2</v>
      </c>
      <c r="HL216" s="6">
        <v>1</v>
      </c>
    </row>
    <row r="217" spans="1:222" hidden="1">
      <c r="A217">
        <v>215</v>
      </c>
      <c r="B217">
        <v>3391660632</v>
      </c>
      <c r="C217">
        <v>56353112</v>
      </c>
      <c r="D217" s="87">
        <v>41856.603113425925</v>
      </c>
      <c r="E217" s="1">
        <v>41856.60796296296</v>
      </c>
      <c r="F217" t="s">
        <v>849</v>
      </c>
      <c r="H217" t="s">
        <v>363</v>
      </c>
      <c r="I217" s="3" t="s">
        <v>35</v>
      </c>
      <c r="N217" s="6" t="s">
        <v>40</v>
      </c>
      <c r="S217" s="3" t="s">
        <v>310</v>
      </c>
      <c r="T217" s="11" t="s">
        <v>949</v>
      </c>
      <c r="W217" s="6" t="s">
        <v>47</v>
      </c>
      <c r="AA217" s="3" t="s">
        <v>51</v>
      </c>
      <c r="BK217" s="6" t="s">
        <v>86</v>
      </c>
      <c r="BO217" s="6" t="s">
        <v>89</v>
      </c>
      <c r="BQ217" s="6" t="s">
        <v>91</v>
      </c>
      <c r="BW217" s="3" t="s">
        <v>97</v>
      </c>
      <c r="CG217" s="6" t="s">
        <v>850</v>
      </c>
      <c r="CH217" s="9" t="s">
        <v>977</v>
      </c>
      <c r="CI217" s="6" t="s">
        <v>177</v>
      </c>
      <c r="CK217" s="6" t="s">
        <v>177</v>
      </c>
      <c r="CN217" s="6" t="s">
        <v>184</v>
      </c>
      <c r="CO217" s="6" t="s">
        <v>177</v>
      </c>
      <c r="CQ217" s="6" t="s">
        <v>177</v>
      </c>
      <c r="CS217" s="6" t="s">
        <v>177</v>
      </c>
      <c r="CV217" s="6" t="s">
        <v>184</v>
      </c>
      <c r="CX217" s="6" t="s">
        <v>184</v>
      </c>
      <c r="CZ217" s="6" t="s">
        <v>184</v>
      </c>
      <c r="DB217" s="6" t="s">
        <v>184</v>
      </c>
      <c r="DD217" s="6" t="s">
        <v>184</v>
      </c>
      <c r="DE217" s="6" t="s">
        <v>177</v>
      </c>
      <c r="DG217" s="6" t="s">
        <v>177</v>
      </c>
      <c r="DI217" s="6" t="s">
        <v>177</v>
      </c>
      <c r="DL217" s="6" t="s">
        <v>184</v>
      </c>
      <c r="DN217" s="6" t="s">
        <v>184</v>
      </c>
      <c r="DO217" s="6" t="s">
        <v>177</v>
      </c>
      <c r="DX217" s="3" t="s">
        <v>62</v>
      </c>
      <c r="EA217" s="42"/>
      <c r="EB217" s="42"/>
      <c r="EC217" s="42"/>
      <c r="EE217" s="3" t="s">
        <v>851</v>
      </c>
      <c r="EF217" s="42" t="s">
        <v>1110</v>
      </c>
      <c r="EG217" s="42" t="s">
        <v>1084</v>
      </c>
      <c r="EH217" s="42"/>
      <c r="EJ217" s="73" t="s">
        <v>1138</v>
      </c>
      <c r="EK217" s="9" t="s">
        <v>1100</v>
      </c>
      <c r="EL217" s="3" t="s">
        <v>62</v>
      </c>
      <c r="EN217" t="s">
        <v>142</v>
      </c>
      <c r="FE217" s="6" t="s">
        <v>62</v>
      </c>
      <c r="FI217" s="42"/>
      <c r="FL217" s="6" t="s">
        <v>62</v>
      </c>
      <c r="FQ217" s="6" t="s">
        <v>62</v>
      </c>
      <c r="FV217" s="6" t="s">
        <v>62</v>
      </c>
      <c r="GA217" s="6" t="s">
        <v>62</v>
      </c>
      <c r="GF217" s="6">
        <v>2</v>
      </c>
      <c r="GK217" s="6">
        <v>3</v>
      </c>
      <c r="GP217" s="6">
        <v>4</v>
      </c>
      <c r="GQ217" s="6">
        <v>1</v>
      </c>
      <c r="GV217" s="6" t="s">
        <v>62</v>
      </c>
      <c r="HA217" s="6">
        <v>2</v>
      </c>
      <c r="HF217" s="6">
        <v>3</v>
      </c>
      <c r="HK217" s="6">
        <v>4</v>
      </c>
      <c r="HL217" s="6">
        <v>1</v>
      </c>
    </row>
    <row r="218" spans="1:222" hidden="1">
      <c r="A218">
        <v>216</v>
      </c>
      <c r="B218">
        <v>3391647516</v>
      </c>
      <c r="C218">
        <v>56353112</v>
      </c>
      <c r="D218" s="87">
        <v>41856.599351851852</v>
      </c>
      <c r="E218" s="1">
        <v>41856.603912037041</v>
      </c>
      <c r="F218" t="s">
        <v>852</v>
      </c>
      <c r="H218" t="s">
        <v>363</v>
      </c>
      <c r="I218" s="3" t="s">
        <v>35</v>
      </c>
      <c r="O218" s="6" t="s">
        <v>41</v>
      </c>
      <c r="S218" s="3" t="s">
        <v>853</v>
      </c>
      <c r="T218" s="11" t="s">
        <v>950</v>
      </c>
      <c r="W218" s="6" t="s">
        <v>47</v>
      </c>
      <c r="AD218" s="6" t="s">
        <v>54</v>
      </c>
      <c r="AH218" s="6" t="s">
        <v>59</v>
      </c>
      <c r="AK218" s="3" t="s">
        <v>62</v>
      </c>
      <c r="BA218" s="6" t="s">
        <v>77</v>
      </c>
      <c r="BI218" s="6" t="s">
        <v>84</v>
      </c>
      <c r="BN218" s="3" t="s">
        <v>88</v>
      </c>
      <c r="BV218" s="4" t="s">
        <v>96</v>
      </c>
      <c r="BY218" s="6" t="s">
        <v>99</v>
      </c>
      <c r="CC218" s="3" t="s">
        <v>63</v>
      </c>
      <c r="CI218" s="6" t="s">
        <v>177</v>
      </c>
      <c r="CK218" s="6" t="s">
        <v>177</v>
      </c>
      <c r="CN218" s="6" t="s">
        <v>184</v>
      </c>
      <c r="CQ218" s="6" t="s">
        <v>177</v>
      </c>
      <c r="CT218" s="6" t="s">
        <v>184</v>
      </c>
      <c r="CV218" s="6" t="s">
        <v>184</v>
      </c>
      <c r="CW218" s="6" t="s">
        <v>177</v>
      </c>
      <c r="CZ218" s="6" t="s">
        <v>184</v>
      </c>
      <c r="DD218" s="6" t="s">
        <v>184</v>
      </c>
      <c r="DG218" s="6" t="s">
        <v>177</v>
      </c>
      <c r="DJ218" s="6" t="s">
        <v>184</v>
      </c>
      <c r="DK218" s="6" t="s">
        <v>177</v>
      </c>
      <c r="DN218" s="6" t="s">
        <v>184</v>
      </c>
      <c r="DX218" s="3" t="s">
        <v>62</v>
      </c>
      <c r="DZ218" s="6" t="s">
        <v>854</v>
      </c>
      <c r="EA218" s="42" t="s">
        <v>982</v>
      </c>
      <c r="EB218" s="42" t="s">
        <v>992</v>
      </c>
      <c r="EC218" s="42"/>
      <c r="ED218" s="9" t="s">
        <v>1056</v>
      </c>
      <c r="EE218" s="3" t="s">
        <v>1029</v>
      </c>
      <c r="EF218" s="42" t="s">
        <v>1111</v>
      </c>
      <c r="EG218" s="42" t="s">
        <v>1081</v>
      </c>
      <c r="EH218" s="42"/>
      <c r="EJ218" s="73" t="s">
        <v>1137</v>
      </c>
      <c r="EK218" s="9" t="s">
        <v>1096</v>
      </c>
      <c r="EL218" s="3" t="s">
        <v>62</v>
      </c>
      <c r="EN218" t="s">
        <v>142</v>
      </c>
      <c r="EY218" t="s">
        <v>153</v>
      </c>
      <c r="FE218" s="6" t="s">
        <v>62</v>
      </c>
      <c r="FI218" s="42"/>
      <c r="FM218" s="6" t="s">
        <v>63</v>
      </c>
      <c r="FR218" s="6" t="s">
        <v>63</v>
      </c>
      <c r="FW218" s="6" t="s">
        <v>63</v>
      </c>
      <c r="GB218" s="4" t="s">
        <v>63</v>
      </c>
      <c r="GV218" s="6" t="s">
        <v>62</v>
      </c>
      <c r="HA218" s="6">
        <v>2</v>
      </c>
      <c r="HG218" s="6">
        <v>4</v>
      </c>
      <c r="HJ218" s="6">
        <v>3</v>
      </c>
      <c r="HL218" s="6">
        <v>1</v>
      </c>
    </row>
    <row r="219" spans="1:222" hidden="1">
      <c r="A219">
        <v>217</v>
      </c>
      <c r="B219">
        <v>3391639316</v>
      </c>
      <c r="C219">
        <v>56353112</v>
      </c>
      <c r="D219" s="87">
        <v>41856.596597222226</v>
      </c>
      <c r="E219" s="1">
        <v>41856.601331018515</v>
      </c>
      <c r="F219" t="s">
        <v>855</v>
      </c>
      <c r="H219" t="s">
        <v>363</v>
      </c>
      <c r="I219" s="3" t="s">
        <v>35</v>
      </c>
      <c r="P219" s="6" t="s">
        <v>42</v>
      </c>
      <c r="S219" s="3" t="s">
        <v>310</v>
      </c>
      <c r="T219" s="11" t="s">
        <v>949</v>
      </c>
      <c r="V219" s="6" t="s">
        <v>46</v>
      </c>
      <c r="AD219" s="6" t="s">
        <v>54</v>
      </c>
      <c r="AH219" s="6" t="s">
        <v>59</v>
      </c>
      <c r="AK219" s="3" t="s">
        <v>62</v>
      </c>
      <c r="AZ219" s="6" t="s">
        <v>76</v>
      </c>
      <c r="BJ219" s="6" t="s">
        <v>85</v>
      </c>
      <c r="BM219" s="4" t="s">
        <v>856</v>
      </c>
      <c r="BN219" s="3" t="s">
        <v>88</v>
      </c>
      <c r="BQ219" s="6" t="s">
        <v>91</v>
      </c>
      <c r="BW219" s="3" t="s">
        <v>97</v>
      </c>
      <c r="CC219" s="3" t="s">
        <v>63</v>
      </c>
      <c r="CV219" s="6" t="s">
        <v>184</v>
      </c>
      <c r="CX219" s="6" t="s">
        <v>184</v>
      </c>
      <c r="DD219" s="6" t="s">
        <v>184</v>
      </c>
      <c r="DP219" s="6" t="s">
        <v>184</v>
      </c>
      <c r="DY219" s="6" t="s">
        <v>63</v>
      </c>
      <c r="DZ219" s="6" t="s">
        <v>857</v>
      </c>
      <c r="EA219" s="42" t="s">
        <v>982</v>
      </c>
      <c r="EB219" s="42"/>
      <c r="EC219" s="42"/>
      <c r="ED219" s="4" t="s">
        <v>1128</v>
      </c>
      <c r="EE219" s="71" t="s">
        <v>858</v>
      </c>
      <c r="EF219" s="42" t="s">
        <v>1081</v>
      </c>
      <c r="EG219" s="42"/>
      <c r="EH219" s="42"/>
      <c r="EJ219" s="59" t="s">
        <v>1147</v>
      </c>
      <c r="EK219" s="9" t="s">
        <v>1081</v>
      </c>
      <c r="EM219" s="4" t="s">
        <v>63</v>
      </c>
      <c r="FE219" s="6" t="s">
        <v>62</v>
      </c>
      <c r="FI219" s="42"/>
      <c r="FM219" s="6" t="s">
        <v>63</v>
      </c>
      <c r="FQ219" s="6" t="s">
        <v>62</v>
      </c>
      <c r="FV219" s="6" t="s">
        <v>62</v>
      </c>
      <c r="GB219" s="4" t="s">
        <v>63</v>
      </c>
      <c r="GV219" s="6" t="s">
        <v>62</v>
      </c>
      <c r="HB219" s="6">
        <v>3</v>
      </c>
      <c r="HG219" s="6">
        <v>4</v>
      </c>
      <c r="HI219" s="6">
        <v>2</v>
      </c>
      <c r="HL219" s="6">
        <v>1</v>
      </c>
    </row>
    <row r="220" spans="1:222" hidden="1">
      <c r="A220">
        <v>218</v>
      </c>
      <c r="B220">
        <v>3391626933</v>
      </c>
      <c r="C220">
        <v>56353112</v>
      </c>
      <c r="D220" s="87">
        <v>41856.592789351853</v>
      </c>
      <c r="E220" s="1">
        <v>41856.597557870373</v>
      </c>
      <c r="F220" t="s">
        <v>859</v>
      </c>
      <c r="H220" t="s">
        <v>363</v>
      </c>
      <c r="I220" s="3" t="s">
        <v>35</v>
      </c>
      <c r="N220" s="6" t="s">
        <v>40</v>
      </c>
      <c r="S220" s="3" t="s">
        <v>359</v>
      </c>
      <c r="T220" s="11" t="s">
        <v>949</v>
      </c>
      <c r="V220" s="6" t="s">
        <v>46</v>
      </c>
      <c r="AD220" s="6" t="s">
        <v>54</v>
      </c>
      <c r="AH220" s="6" t="s">
        <v>59</v>
      </c>
      <c r="AK220" s="3" t="s">
        <v>62</v>
      </c>
      <c r="AZ220" s="6" t="s">
        <v>76</v>
      </c>
      <c r="BK220" s="6" t="s">
        <v>86</v>
      </c>
      <c r="BO220" s="6" t="s">
        <v>89</v>
      </c>
      <c r="BQ220" s="6" t="s">
        <v>91</v>
      </c>
      <c r="BX220" s="6" t="s">
        <v>98</v>
      </c>
      <c r="CD220" s="6" t="s">
        <v>102</v>
      </c>
      <c r="CI220" s="6" t="s">
        <v>177</v>
      </c>
      <c r="CK220" s="6" t="s">
        <v>177</v>
      </c>
      <c r="CM220" s="6" t="s">
        <v>177</v>
      </c>
      <c r="CO220" s="6" t="s">
        <v>177</v>
      </c>
      <c r="CQ220" s="6" t="s">
        <v>177</v>
      </c>
      <c r="CS220" s="6" t="s">
        <v>177</v>
      </c>
      <c r="CV220" s="6" t="s">
        <v>184</v>
      </c>
      <c r="CX220" s="6" t="s">
        <v>184</v>
      </c>
      <c r="CY220" s="6" t="s">
        <v>177</v>
      </c>
      <c r="DE220" s="6" t="s">
        <v>177</v>
      </c>
      <c r="DG220" s="6" t="s">
        <v>177</v>
      </c>
      <c r="DK220" s="6" t="s">
        <v>177</v>
      </c>
      <c r="DO220" s="6" t="s">
        <v>177</v>
      </c>
      <c r="DX220" s="3" t="s">
        <v>62</v>
      </c>
      <c r="EA220" s="42"/>
      <c r="EB220" s="42"/>
      <c r="EC220" s="42"/>
      <c r="EF220" s="42"/>
      <c r="EG220" s="42"/>
      <c r="EH220" s="42"/>
      <c r="EJ220" s="63" t="s">
        <v>1137</v>
      </c>
      <c r="EK220" s="9" t="s">
        <v>990</v>
      </c>
      <c r="EL220" s="3" t="s">
        <v>62</v>
      </c>
      <c r="EN220" t="s">
        <v>142</v>
      </c>
      <c r="EV220" t="s">
        <v>150</v>
      </c>
      <c r="EW220" t="s">
        <v>151</v>
      </c>
      <c r="FE220" s="6" t="s">
        <v>62</v>
      </c>
      <c r="FI220" s="42"/>
      <c r="FM220" s="6" t="s">
        <v>63</v>
      </c>
      <c r="FR220" s="6" t="s">
        <v>63</v>
      </c>
      <c r="FV220" s="6" t="s">
        <v>62</v>
      </c>
      <c r="GB220" s="4" t="s">
        <v>63</v>
      </c>
      <c r="GV220" s="6" t="s">
        <v>62</v>
      </c>
      <c r="HA220" s="6">
        <v>2</v>
      </c>
      <c r="HF220" s="6">
        <v>3</v>
      </c>
      <c r="HK220" s="6">
        <v>4</v>
      </c>
      <c r="HL220" s="6">
        <v>1</v>
      </c>
    </row>
    <row r="221" spans="1:222" hidden="1">
      <c r="A221">
        <v>219</v>
      </c>
      <c r="B221">
        <v>3391619271</v>
      </c>
      <c r="C221">
        <v>56353112</v>
      </c>
      <c r="D221" s="87">
        <v>41856.590486111112</v>
      </c>
      <c r="E221" s="1">
        <v>41856.595173611109</v>
      </c>
      <c r="F221" t="s">
        <v>860</v>
      </c>
      <c r="H221" t="s">
        <v>363</v>
      </c>
      <c r="I221" s="3" t="s">
        <v>35</v>
      </c>
      <c r="N221" s="6" t="s">
        <v>40</v>
      </c>
      <c r="S221" s="3" t="s">
        <v>182</v>
      </c>
      <c r="T221" s="11" t="s">
        <v>949</v>
      </c>
      <c r="W221" s="6" t="s">
        <v>47</v>
      </c>
      <c r="AD221" s="6" t="s">
        <v>54</v>
      </c>
      <c r="AH221" s="6" t="s">
        <v>59</v>
      </c>
      <c r="AK221" s="3" t="s">
        <v>62</v>
      </c>
      <c r="AZ221" s="6" t="s">
        <v>76</v>
      </c>
      <c r="BL221" s="6" t="s">
        <v>87</v>
      </c>
      <c r="BO221" s="6" t="s">
        <v>89</v>
      </c>
      <c r="BT221" s="6" t="s">
        <v>94</v>
      </c>
      <c r="BY221" s="6" t="s">
        <v>99</v>
      </c>
      <c r="CD221" s="6" t="s">
        <v>102</v>
      </c>
      <c r="CN221" s="6" t="s">
        <v>184</v>
      </c>
      <c r="CQ221" s="6" t="s">
        <v>177</v>
      </c>
      <c r="CV221" s="6" t="s">
        <v>184</v>
      </c>
      <c r="DD221" s="6" t="s">
        <v>184</v>
      </c>
      <c r="DG221" s="6" t="s">
        <v>177</v>
      </c>
      <c r="DL221" s="6" t="s">
        <v>184</v>
      </c>
      <c r="DP221" s="6" t="s">
        <v>184</v>
      </c>
      <c r="DX221" s="3" t="s">
        <v>62</v>
      </c>
      <c r="EA221" s="42"/>
      <c r="EB221" s="42"/>
      <c r="EC221" s="42"/>
      <c r="EE221" s="3" t="s">
        <v>861</v>
      </c>
      <c r="EF221" s="42" t="s">
        <v>1110</v>
      </c>
      <c r="EG221" s="42" t="s">
        <v>1081</v>
      </c>
      <c r="EH221" s="42"/>
      <c r="EK221" s="9" t="s">
        <v>1089</v>
      </c>
      <c r="EM221" s="4" t="s">
        <v>63</v>
      </c>
      <c r="FE221" s="6" t="s">
        <v>62</v>
      </c>
      <c r="FI221" s="42"/>
      <c r="FL221" s="6" t="s">
        <v>62</v>
      </c>
      <c r="FQ221" s="6" t="s">
        <v>62</v>
      </c>
      <c r="FV221" s="6" t="s">
        <v>62</v>
      </c>
      <c r="GB221" s="4" t="s">
        <v>63</v>
      </c>
      <c r="GW221" s="6" t="s">
        <v>63</v>
      </c>
    </row>
    <row r="222" spans="1:222" hidden="1">
      <c r="A222">
        <v>220</v>
      </c>
      <c r="B222">
        <v>3391616479</v>
      </c>
      <c r="C222">
        <v>56353112</v>
      </c>
      <c r="D222" s="87">
        <v>41856.589803240742</v>
      </c>
      <c r="E222" s="1">
        <v>41856.592870370368</v>
      </c>
      <c r="F222" t="s">
        <v>862</v>
      </c>
      <c r="H222" t="s">
        <v>363</v>
      </c>
      <c r="I222" s="3" t="s">
        <v>35</v>
      </c>
      <c r="P222" s="6" t="s">
        <v>42</v>
      </c>
      <c r="S222" s="3" t="s">
        <v>863</v>
      </c>
      <c r="T222" s="11" t="s">
        <v>949</v>
      </c>
      <c r="V222" s="6" t="s">
        <v>46</v>
      </c>
      <c r="AD222" s="6" t="s">
        <v>54</v>
      </c>
      <c r="AH222" s="6" t="s">
        <v>59</v>
      </c>
      <c r="AK222" s="3" t="s">
        <v>62</v>
      </c>
      <c r="BA222" s="6" t="s">
        <v>77</v>
      </c>
      <c r="BI222" s="6" t="s">
        <v>84</v>
      </c>
      <c r="BO222" s="6" t="s">
        <v>89</v>
      </c>
      <c r="BV222" s="4" t="s">
        <v>96</v>
      </c>
      <c r="BX222" s="6" t="s">
        <v>98</v>
      </c>
      <c r="CC222" s="3" t="s">
        <v>63</v>
      </c>
      <c r="CJ222" s="6" t="s">
        <v>184</v>
      </c>
      <c r="CL222" s="6" t="s">
        <v>184</v>
      </c>
      <c r="CN222" s="6" t="s">
        <v>184</v>
      </c>
      <c r="CP222" s="6" t="s">
        <v>184</v>
      </c>
      <c r="CQ222" s="6" t="s">
        <v>177</v>
      </c>
      <c r="CS222" s="6" t="s">
        <v>177</v>
      </c>
      <c r="CV222" s="6" t="s">
        <v>184</v>
      </c>
      <c r="CX222" s="6" t="s">
        <v>184</v>
      </c>
      <c r="CZ222" s="6" t="s">
        <v>184</v>
      </c>
      <c r="DB222" s="6" t="s">
        <v>184</v>
      </c>
      <c r="DD222" s="6" t="s">
        <v>184</v>
      </c>
      <c r="DF222" s="6" t="s">
        <v>184</v>
      </c>
      <c r="DH222" s="6" t="s">
        <v>184</v>
      </c>
      <c r="DJ222" s="6" t="s">
        <v>184</v>
      </c>
      <c r="DL222" s="6" t="s">
        <v>184</v>
      </c>
      <c r="DN222" s="6" t="s">
        <v>184</v>
      </c>
      <c r="DP222" s="6" t="s">
        <v>184</v>
      </c>
      <c r="DQ222" s="6" t="s">
        <v>864</v>
      </c>
      <c r="DR222" s="53" t="s">
        <v>987</v>
      </c>
      <c r="DY222" s="6" t="s">
        <v>63</v>
      </c>
      <c r="DZ222" s="6" t="s">
        <v>970</v>
      </c>
      <c r="EA222" s="42" t="s">
        <v>982</v>
      </c>
      <c r="EB222" s="42"/>
      <c r="EC222" s="42"/>
      <c r="ED222" s="4" t="s">
        <v>1128</v>
      </c>
      <c r="EE222" s="3" t="s">
        <v>865</v>
      </c>
      <c r="EF222" s="42" t="s">
        <v>1108</v>
      </c>
      <c r="EG222" s="42" t="s">
        <v>1081</v>
      </c>
      <c r="EH222" s="42"/>
      <c r="EK222" s="9" t="s">
        <v>1097</v>
      </c>
      <c r="EL222" s="3" t="s">
        <v>62</v>
      </c>
      <c r="EN222" t="s">
        <v>142</v>
      </c>
      <c r="FE222" s="6" t="s">
        <v>62</v>
      </c>
      <c r="FI222" s="42"/>
      <c r="FM222" s="6" t="s">
        <v>63</v>
      </c>
      <c r="FR222" s="6" t="s">
        <v>63</v>
      </c>
      <c r="FV222" s="6" t="s">
        <v>62</v>
      </c>
      <c r="GA222" s="6" t="s">
        <v>62</v>
      </c>
      <c r="GF222" s="6">
        <v>2</v>
      </c>
      <c r="GK222" s="6">
        <v>3</v>
      </c>
      <c r="GP222" s="6">
        <v>4</v>
      </c>
      <c r="GQ222" s="6">
        <v>1</v>
      </c>
      <c r="GV222" s="6" t="s">
        <v>62</v>
      </c>
      <c r="HA222" s="6">
        <v>2</v>
      </c>
      <c r="HF222" s="6">
        <v>3</v>
      </c>
      <c r="HK222" s="6">
        <v>4</v>
      </c>
      <c r="HL222" s="6">
        <v>1</v>
      </c>
    </row>
    <row r="223" spans="1:222" hidden="1">
      <c r="A223">
        <v>221</v>
      </c>
      <c r="B223">
        <v>3391604847</v>
      </c>
      <c r="C223">
        <v>56353112</v>
      </c>
      <c r="D223" s="87">
        <v>41856.586157407408</v>
      </c>
      <c r="E223" s="1">
        <v>41856.590428240743</v>
      </c>
      <c r="F223" t="s">
        <v>866</v>
      </c>
      <c r="H223" t="s">
        <v>363</v>
      </c>
      <c r="J223" s="6" t="s">
        <v>36</v>
      </c>
      <c r="O223" s="6" t="s">
        <v>41</v>
      </c>
      <c r="S223" s="3" t="s">
        <v>621</v>
      </c>
      <c r="T223" s="11" t="s">
        <v>949</v>
      </c>
      <c r="U223" s="3" t="s">
        <v>45</v>
      </c>
      <c r="AD223" s="6" t="s">
        <v>54</v>
      </c>
      <c r="AI223" s="6" t="s">
        <v>60</v>
      </c>
      <c r="BD223" s="6" t="s">
        <v>80</v>
      </c>
      <c r="BF223" s="6" t="s">
        <v>179</v>
      </c>
      <c r="BG223" s="11" t="s">
        <v>179</v>
      </c>
      <c r="BN223" s="3" t="s">
        <v>88</v>
      </c>
      <c r="BU223" s="6" t="s">
        <v>95</v>
      </c>
      <c r="BW223" s="3" t="s">
        <v>97</v>
      </c>
      <c r="CD223" s="6" t="s">
        <v>102</v>
      </c>
      <c r="CJ223" s="6" t="s">
        <v>184</v>
      </c>
      <c r="CL223" s="6" t="s">
        <v>184</v>
      </c>
      <c r="CN223" s="6" t="s">
        <v>184</v>
      </c>
      <c r="CP223" s="6" t="s">
        <v>184</v>
      </c>
      <c r="CR223" s="6" t="s">
        <v>184</v>
      </c>
      <c r="CS223" s="6" t="s">
        <v>177</v>
      </c>
      <c r="CV223" s="6" t="s">
        <v>184</v>
      </c>
      <c r="CX223" s="6" t="s">
        <v>184</v>
      </c>
      <c r="CZ223" s="6" t="s">
        <v>184</v>
      </c>
      <c r="DA223" s="6" t="s">
        <v>177</v>
      </c>
      <c r="DD223" s="6" t="s">
        <v>184</v>
      </c>
      <c r="DE223" s="6" t="s">
        <v>177</v>
      </c>
      <c r="DG223" s="6" t="s">
        <v>177</v>
      </c>
      <c r="DJ223" s="6" t="s">
        <v>184</v>
      </c>
      <c r="DL223" s="6" t="s">
        <v>184</v>
      </c>
      <c r="DN223" s="6" t="s">
        <v>184</v>
      </c>
      <c r="DP223" s="6" t="s">
        <v>184</v>
      </c>
      <c r="DY223" s="6" t="s">
        <v>63</v>
      </c>
      <c r="DZ223" s="6" t="s">
        <v>867</v>
      </c>
      <c r="EA223" s="42" t="s">
        <v>989</v>
      </c>
      <c r="EB223" s="42"/>
      <c r="EC223" s="42"/>
      <c r="ED223" s="4" t="s">
        <v>989</v>
      </c>
      <c r="EE223" s="3" t="s">
        <v>868</v>
      </c>
      <c r="EF223" s="42" t="s">
        <v>1084</v>
      </c>
      <c r="EG223" s="42"/>
      <c r="EH223" s="42"/>
      <c r="EK223" s="9" t="s">
        <v>1084</v>
      </c>
      <c r="EM223" s="4" t="s">
        <v>63</v>
      </c>
      <c r="FF223" s="6" t="s">
        <v>63</v>
      </c>
      <c r="FI223" s="42"/>
      <c r="FM223" s="6" t="s">
        <v>63</v>
      </c>
      <c r="FR223" s="6" t="s">
        <v>63</v>
      </c>
      <c r="FW223" s="6" t="s">
        <v>63</v>
      </c>
      <c r="GB223" s="4" t="s">
        <v>63</v>
      </c>
      <c r="GW223" s="6" t="s">
        <v>63</v>
      </c>
    </row>
    <row r="224" spans="1:222" hidden="1">
      <c r="A224">
        <v>222</v>
      </c>
      <c r="B224">
        <v>3391599876</v>
      </c>
      <c r="C224">
        <v>56353112</v>
      </c>
      <c r="D224" s="87">
        <v>41856.584085648145</v>
      </c>
      <c r="E224" s="1">
        <v>41856.596759259257</v>
      </c>
      <c r="F224" t="s">
        <v>869</v>
      </c>
      <c r="H224" t="s">
        <v>363</v>
      </c>
      <c r="I224" s="3" t="s">
        <v>35</v>
      </c>
      <c r="P224" s="6" t="s">
        <v>42</v>
      </c>
      <c r="S224" s="3" t="s">
        <v>310</v>
      </c>
      <c r="T224" s="11" t="s">
        <v>949</v>
      </c>
      <c r="V224" s="6" t="s">
        <v>46</v>
      </c>
      <c r="AD224" s="6" t="s">
        <v>54</v>
      </c>
      <c r="AI224" s="6" t="s">
        <v>60</v>
      </c>
      <c r="BD224" s="6" t="s">
        <v>80</v>
      </c>
      <c r="BF224" s="6" t="s">
        <v>179</v>
      </c>
      <c r="BG224" s="11" t="s">
        <v>179</v>
      </c>
      <c r="BK224" s="6" t="s">
        <v>86</v>
      </c>
      <c r="BM224" s="4" t="s">
        <v>870</v>
      </c>
      <c r="BN224" s="3" t="s">
        <v>88</v>
      </c>
      <c r="BQ224" s="6" t="s">
        <v>91</v>
      </c>
      <c r="BW224" s="3" t="s">
        <v>97</v>
      </c>
      <c r="CC224" s="3" t="s">
        <v>63</v>
      </c>
      <c r="CI224" s="6" t="s">
        <v>177</v>
      </c>
      <c r="CK224" s="6" t="s">
        <v>177</v>
      </c>
      <c r="CN224" s="6" t="s">
        <v>184</v>
      </c>
      <c r="CO224" s="6" t="s">
        <v>177</v>
      </c>
      <c r="CQ224" s="6" t="s">
        <v>177</v>
      </c>
      <c r="CS224" s="6" t="s">
        <v>177</v>
      </c>
      <c r="CX224" s="6" t="s">
        <v>184</v>
      </c>
      <c r="DA224" s="6" t="s">
        <v>177</v>
      </c>
      <c r="DC224" s="6" t="s">
        <v>177</v>
      </c>
      <c r="DE224" s="6" t="s">
        <v>177</v>
      </c>
      <c r="DG224" s="6" t="s">
        <v>177</v>
      </c>
      <c r="DJ224" s="6" t="s">
        <v>184</v>
      </c>
      <c r="DK224" s="6" t="s">
        <v>177</v>
      </c>
      <c r="DN224" s="6" t="s">
        <v>184</v>
      </c>
      <c r="DP224" s="6" t="s">
        <v>184</v>
      </c>
      <c r="DQ224" s="6" t="s">
        <v>871</v>
      </c>
      <c r="DR224" s="56" t="s">
        <v>985</v>
      </c>
      <c r="DS224" s="56" t="s">
        <v>986</v>
      </c>
      <c r="DY224" s="6" t="s">
        <v>63</v>
      </c>
      <c r="DZ224" s="6" t="s">
        <v>973</v>
      </c>
      <c r="EA224" s="42" t="s">
        <v>982</v>
      </c>
      <c r="EB224" s="42"/>
      <c r="EC224" s="42"/>
      <c r="ED224" s="4" t="s">
        <v>1128</v>
      </c>
      <c r="EE224" s="3" t="s">
        <v>872</v>
      </c>
      <c r="EF224" s="42" t="s">
        <v>1110</v>
      </c>
      <c r="EG224" s="42" t="s">
        <v>1080</v>
      </c>
      <c r="EH224" s="42"/>
      <c r="EJ224" s="73" t="s">
        <v>1147</v>
      </c>
      <c r="EK224" s="9" t="s">
        <v>1106</v>
      </c>
      <c r="EM224" s="4" t="s">
        <v>63</v>
      </c>
      <c r="FF224" s="6" t="s">
        <v>63</v>
      </c>
      <c r="FG224" s="6" t="s">
        <v>873</v>
      </c>
      <c r="FH224" s="41" t="s">
        <v>1014</v>
      </c>
      <c r="FI224" s="53"/>
      <c r="FJ224" s="10" t="s">
        <v>1014</v>
      </c>
      <c r="FM224" s="6" t="s">
        <v>63</v>
      </c>
      <c r="FN224" s="6" t="s">
        <v>874</v>
      </c>
      <c r="FO224" s="9" t="s">
        <v>1012</v>
      </c>
      <c r="FR224" s="6" t="s">
        <v>63</v>
      </c>
      <c r="FW224" s="6" t="s">
        <v>63</v>
      </c>
      <c r="GB224" s="4" t="s">
        <v>63</v>
      </c>
      <c r="GV224" s="6" t="s">
        <v>62</v>
      </c>
      <c r="HB224" s="6">
        <v>3</v>
      </c>
      <c r="HD224" s="6">
        <v>1</v>
      </c>
      <c r="HK224" s="6">
        <v>4</v>
      </c>
      <c r="HM224" s="6">
        <v>2</v>
      </c>
    </row>
    <row r="225" spans="1:223" hidden="1">
      <c r="A225">
        <v>223</v>
      </c>
      <c r="B225">
        <v>3391598684</v>
      </c>
      <c r="C225">
        <v>56353112</v>
      </c>
      <c r="D225" s="87">
        <v>41856.583807870367</v>
      </c>
      <c r="E225" s="1">
        <v>41856.587557870371</v>
      </c>
      <c r="F225" t="s">
        <v>875</v>
      </c>
      <c r="H225" t="s">
        <v>363</v>
      </c>
      <c r="I225" s="3" t="s">
        <v>35</v>
      </c>
      <c r="R225" s="4" t="s">
        <v>37</v>
      </c>
      <c r="S225" s="3" t="s">
        <v>310</v>
      </c>
      <c r="T225" s="11" t="s">
        <v>949</v>
      </c>
      <c r="U225" s="3" t="s">
        <v>45</v>
      </c>
      <c r="AA225" s="3" t="s">
        <v>51</v>
      </c>
      <c r="BH225" s="3" t="s">
        <v>83</v>
      </c>
      <c r="BM225" s="4" t="s">
        <v>876</v>
      </c>
      <c r="BO225" s="6" t="s">
        <v>89</v>
      </c>
      <c r="BQ225" s="6" t="s">
        <v>91</v>
      </c>
      <c r="BX225" s="6" t="s">
        <v>98</v>
      </c>
      <c r="CC225" s="3" t="s">
        <v>63</v>
      </c>
      <c r="CJ225" s="6" t="s">
        <v>184</v>
      </c>
      <c r="CL225" s="6" t="s">
        <v>184</v>
      </c>
      <c r="CQ225" s="6" t="s">
        <v>177</v>
      </c>
      <c r="CS225" s="6" t="s">
        <v>177</v>
      </c>
      <c r="CZ225" s="6" t="s">
        <v>184</v>
      </c>
      <c r="DD225" s="6" t="s">
        <v>184</v>
      </c>
      <c r="DJ225" s="6" t="s">
        <v>184</v>
      </c>
      <c r="DY225" s="6" t="s">
        <v>63</v>
      </c>
      <c r="DZ225" s="6" t="s">
        <v>877</v>
      </c>
      <c r="EA225" s="42" t="s">
        <v>982</v>
      </c>
      <c r="EB225" s="42" t="s">
        <v>993</v>
      </c>
      <c r="EC225" s="42"/>
      <c r="ED225" s="4" t="s">
        <v>1129</v>
      </c>
      <c r="EE225" s="3" t="s">
        <v>878</v>
      </c>
      <c r="EF225" s="42" t="s">
        <v>1081</v>
      </c>
      <c r="EG225" s="42"/>
      <c r="EH225" s="42"/>
      <c r="EJ225" s="59" t="s">
        <v>1146</v>
      </c>
      <c r="EK225" s="9" t="s">
        <v>1081</v>
      </c>
      <c r="EL225" s="3" t="s">
        <v>62</v>
      </c>
      <c r="FI225" s="42"/>
    </row>
    <row r="226" spans="1:223" hidden="1">
      <c r="A226">
        <v>224</v>
      </c>
      <c r="B226">
        <v>3391578335</v>
      </c>
      <c r="C226">
        <v>56353112</v>
      </c>
      <c r="D226" s="87">
        <v>41856.576840277776</v>
      </c>
      <c r="E226" s="1">
        <v>41856.583796296298</v>
      </c>
      <c r="F226" t="s">
        <v>879</v>
      </c>
      <c r="H226" t="s">
        <v>363</v>
      </c>
      <c r="I226" s="3" t="s">
        <v>35</v>
      </c>
      <c r="N226" s="6" t="s">
        <v>40</v>
      </c>
      <c r="S226" s="3" t="s">
        <v>310</v>
      </c>
      <c r="T226" s="11" t="s">
        <v>949</v>
      </c>
      <c r="V226" s="6" t="s">
        <v>46</v>
      </c>
      <c r="AA226" s="3" t="s">
        <v>51</v>
      </c>
      <c r="BJ226" s="6" t="s">
        <v>85</v>
      </c>
      <c r="BO226" s="6" t="s">
        <v>89</v>
      </c>
      <c r="BU226" s="6" t="s">
        <v>95</v>
      </c>
      <c r="BX226" s="6" t="s">
        <v>98</v>
      </c>
      <c r="CD226" s="6" t="s">
        <v>102</v>
      </c>
      <c r="CJ226" s="6" t="s">
        <v>184</v>
      </c>
      <c r="CN226" s="6" t="s">
        <v>184</v>
      </c>
      <c r="CO226" s="6" t="s">
        <v>177</v>
      </c>
      <c r="CQ226" s="6" t="s">
        <v>177</v>
      </c>
      <c r="CS226" s="6" t="s">
        <v>177</v>
      </c>
      <c r="CU226" s="6" t="s">
        <v>177</v>
      </c>
      <c r="CY226" s="6" t="s">
        <v>177</v>
      </c>
      <c r="DB226" s="6" t="s">
        <v>184</v>
      </c>
      <c r="DD226" s="6" t="s">
        <v>184</v>
      </c>
      <c r="DF226" s="6" t="s">
        <v>184</v>
      </c>
      <c r="DG226" s="6" t="s">
        <v>177</v>
      </c>
      <c r="DM226" s="6" t="s">
        <v>177</v>
      </c>
      <c r="DP226" s="6" t="s">
        <v>184</v>
      </c>
      <c r="DY226" s="6" t="s">
        <v>63</v>
      </c>
      <c r="EA226" s="42"/>
      <c r="EB226" s="42"/>
      <c r="EC226" s="42"/>
      <c r="EE226" s="3" t="s">
        <v>880</v>
      </c>
      <c r="EF226" s="42" t="s">
        <v>1081</v>
      </c>
      <c r="EG226" s="42"/>
      <c r="EH226" s="42"/>
      <c r="EJ226" s="63" t="s">
        <v>1137</v>
      </c>
      <c r="EK226" s="9" t="s">
        <v>1081</v>
      </c>
      <c r="EL226" s="3" t="s">
        <v>62</v>
      </c>
      <c r="EN226" t="s">
        <v>142</v>
      </c>
      <c r="EP226" t="s">
        <v>144</v>
      </c>
      <c r="EQ226" t="s">
        <v>145</v>
      </c>
      <c r="ER226" t="s">
        <v>146</v>
      </c>
      <c r="FE226" s="6" t="s">
        <v>62</v>
      </c>
      <c r="FI226" s="42"/>
      <c r="FL226" s="6" t="s">
        <v>62</v>
      </c>
      <c r="FQ226" s="6" t="s">
        <v>62</v>
      </c>
      <c r="FV226" s="6" t="s">
        <v>62</v>
      </c>
      <c r="GA226" s="6" t="s">
        <v>62</v>
      </c>
      <c r="GF226" s="6">
        <v>2</v>
      </c>
      <c r="GK226" s="6">
        <v>3</v>
      </c>
      <c r="GP226" s="6">
        <v>4</v>
      </c>
      <c r="GQ226" s="6">
        <v>1</v>
      </c>
      <c r="GV226" s="6" t="s">
        <v>62</v>
      </c>
      <c r="HA226" s="6">
        <v>2</v>
      </c>
      <c r="HD226" s="6">
        <v>1</v>
      </c>
      <c r="HK226" s="6">
        <v>4</v>
      </c>
      <c r="HN226" s="6">
        <v>3</v>
      </c>
    </row>
    <row r="227" spans="1:223" hidden="1">
      <c r="A227">
        <v>225</v>
      </c>
      <c r="B227">
        <v>3391577658</v>
      </c>
      <c r="C227">
        <v>56353112</v>
      </c>
      <c r="D227" s="87">
        <v>41856.576770833337</v>
      </c>
      <c r="E227" s="1">
        <v>41856.586076388892</v>
      </c>
      <c r="F227" t="s">
        <v>881</v>
      </c>
      <c r="H227" t="s">
        <v>363</v>
      </c>
      <c r="J227" s="6" t="s">
        <v>36</v>
      </c>
      <c r="P227" s="6" t="s">
        <v>42</v>
      </c>
      <c r="S227" s="3" t="s">
        <v>310</v>
      </c>
      <c r="T227" s="11" t="s">
        <v>949</v>
      </c>
      <c r="W227" s="6" t="s">
        <v>47</v>
      </c>
      <c r="AD227" s="6" t="s">
        <v>54</v>
      </c>
      <c r="AH227" s="6" t="s">
        <v>59</v>
      </c>
      <c r="AK227" s="3" t="s">
        <v>62</v>
      </c>
      <c r="BD227" s="6" t="s">
        <v>80</v>
      </c>
      <c r="BF227" s="6" t="s">
        <v>882</v>
      </c>
      <c r="BL227" s="6" t="s">
        <v>87</v>
      </c>
      <c r="BM227" s="4" t="s">
        <v>883</v>
      </c>
      <c r="BO227" s="6" t="s">
        <v>89</v>
      </c>
      <c r="BV227" s="4" t="s">
        <v>96</v>
      </c>
      <c r="BX227" s="6" t="s">
        <v>98</v>
      </c>
      <c r="CC227" s="3" t="s">
        <v>63</v>
      </c>
      <c r="CJ227" s="6" t="s">
        <v>184</v>
      </c>
      <c r="CL227" s="6" t="s">
        <v>184</v>
      </c>
      <c r="CM227" s="6" t="s">
        <v>177</v>
      </c>
      <c r="CO227" s="6" t="s">
        <v>177</v>
      </c>
      <c r="CQ227" s="6" t="s">
        <v>177</v>
      </c>
      <c r="CS227" s="6" t="s">
        <v>177</v>
      </c>
      <c r="CV227" s="6" t="s">
        <v>184</v>
      </c>
      <c r="CX227" s="6" t="s">
        <v>184</v>
      </c>
      <c r="CY227" s="6" t="s">
        <v>177</v>
      </c>
      <c r="DB227" s="6" t="s">
        <v>184</v>
      </c>
      <c r="DD227" s="6" t="s">
        <v>184</v>
      </c>
      <c r="DE227" s="6" t="s">
        <v>177</v>
      </c>
      <c r="DG227" s="6" t="s">
        <v>177</v>
      </c>
      <c r="DI227" s="6" t="s">
        <v>177</v>
      </c>
      <c r="DK227" s="6" t="s">
        <v>177</v>
      </c>
      <c r="DM227" s="6" t="s">
        <v>177</v>
      </c>
      <c r="DO227" s="6" t="s">
        <v>177</v>
      </c>
      <c r="DQ227" s="6" t="s">
        <v>884</v>
      </c>
      <c r="DR227" s="53" t="s">
        <v>982</v>
      </c>
      <c r="DX227" s="3" t="s">
        <v>62</v>
      </c>
      <c r="DZ227" s="6" t="s">
        <v>885</v>
      </c>
      <c r="EA227" s="42" t="s">
        <v>1071</v>
      </c>
      <c r="EB227" s="42" t="s">
        <v>981</v>
      </c>
      <c r="EC227" s="42"/>
      <c r="ED227" s="4" t="s">
        <v>1130</v>
      </c>
      <c r="EE227" s="3" t="s">
        <v>886</v>
      </c>
      <c r="EF227" s="42" t="s">
        <v>1084</v>
      </c>
      <c r="EG227" s="42"/>
      <c r="EH227" s="42"/>
      <c r="EJ227" s="73" t="s">
        <v>1142</v>
      </c>
      <c r="EK227" s="9" t="s">
        <v>1084</v>
      </c>
      <c r="EM227" s="4" t="s">
        <v>63</v>
      </c>
      <c r="FE227" s="6" t="s">
        <v>62</v>
      </c>
      <c r="FI227" s="42"/>
      <c r="FM227" s="6" t="s">
        <v>63</v>
      </c>
      <c r="FR227" s="6" t="s">
        <v>63</v>
      </c>
      <c r="FS227" s="6" t="s">
        <v>887</v>
      </c>
      <c r="FT227" s="59" t="s">
        <v>1007</v>
      </c>
      <c r="FV227" s="6" t="s">
        <v>62</v>
      </c>
      <c r="GA227" s="6" t="s">
        <v>62</v>
      </c>
      <c r="GF227" s="6">
        <v>2</v>
      </c>
      <c r="GL227" s="6">
        <v>4</v>
      </c>
      <c r="GO227" s="6">
        <v>3</v>
      </c>
      <c r="GQ227" s="6">
        <v>1</v>
      </c>
      <c r="GV227" s="6" t="s">
        <v>62</v>
      </c>
      <c r="HA227" s="6">
        <v>2</v>
      </c>
      <c r="HF227" s="6">
        <v>3</v>
      </c>
      <c r="HK227" s="6">
        <v>4</v>
      </c>
      <c r="HL227" s="6">
        <v>1</v>
      </c>
    </row>
    <row r="228" spans="1:223" hidden="1">
      <c r="A228">
        <v>226</v>
      </c>
      <c r="B228">
        <v>3391568571</v>
      </c>
      <c r="C228">
        <v>56353112</v>
      </c>
      <c r="D228" s="87">
        <v>41856.573981481481</v>
      </c>
      <c r="E228" s="1">
        <v>41856.576851851853</v>
      </c>
      <c r="F228" t="s">
        <v>888</v>
      </c>
      <c r="H228" t="s">
        <v>363</v>
      </c>
      <c r="I228" s="3" t="s">
        <v>35</v>
      </c>
      <c r="L228" s="6" t="s">
        <v>38</v>
      </c>
      <c r="S228" s="3" t="s">
        <v>186</v>
      </c>
      <c r="T228" s="11" t="s">
        <v>949</v>
      </c>
      <c r="U228" s="3" t="s">
        <v>45</v>
      </c>
      <c r="AA228" s="3" t="s">
        <v>51</v>
      </c>
      <c r="BL228" s="6" t="s">
        <v>87</v>
      </c>
      <c r="BO228" s="6" t="s">
        <v>89</v>
      </c>
      <c r="BR228" s="6" t="s">
        <v>92</v>
      </c>
      <c r="CA228" s="6" t="s">
        <v>101</v>
      </c>
      <c r="CC228" s="3" t="s">
        <v>63</v>
      </c>
      <c r="CL228" s="6" t="s">
        <v>184</v>
      </c>
      <c r="CN228" s="6" t="s">
        <v>184</v>
      </c>
      <c r="CP228" s="6" t="s">
        <v>184</v>
      </c>
      <c r="CQ228" s="6" t="s">
        <v>177</v>
      </c>
      <c r="CS228" s="6" t="s">
        <v>177</v>
      </c>
      <c r="CV228" s="6" t="s">
        <v>184</v>
      </c>
      <c r="CZ228" s="6" t="s">
        <v>184</v>
      </c>
      <c r="DC228" s="6" t="s">
        <v>177</v>
      </c>
      <c r="DF228" s="6" t="s">
        <v>184</v>
      </c>
      <c r="DP228" s="6" t="s">
        <v>184</v>
      </c>
      <c r="DX228" s="3" t="s">
        <v>62</v>
      </c>
      <c r="EA228" s="42"/>
      <c r="EB228" s="42"/>
      <c r="EC228" s="42"/>
      <c r="EF228" s="42"/>
      <c r="EG228" s="42"/>
      <c r="EH228" s="42"/>
      <c r="EK228" s="9" t="s">
        <v>990</v>
      </c>
      <c r="EM228" s="4" t="s">
        <v>63</v>
      </c>
      <c r="FE228" s="6" t="s">
        <v>62</v>
      </c>
      <c r="FI228" s="42"/>
      <c r="FM228" s="6" t="s">
        <v>63</v>
      </c>
      <c r="FQ228" s="6" t="s">
        <v>62</v>
      </c>
      <c r="FT228" s="60" t="s">
        <v>319</v>
      </c>
      <c r="FW228" s="6" t="s">
        <v>63</v>
      </c>
      <c r="GB228" s="4" t="s">
        <v>63</v>
      </c>
      <c r="GV228" s="6" t="s">
        <v>62</v>
      </c>
      <c r="GZ228" s="6">
        <v>1</v>
      </c>
      <c r="HE228" s="6">
        <v>2</v>
      </c>
      <c r="HK228" s="6">
        <v>4</v>
      </c>
      <c r="HN228" s="6">
        <v>3</v>
      </c>
    </row>
    <row r="229" spans="1:223" hidden="1">
      <c r="A229">
        <v>227</v>
      </c>
      <c r="B229">
        <v>3391560151</v>
      </c>
      <c r="C229">
        <v>56353112</v>
      </c>
      <c r="D229" s="87">
        <v>41856.571412037039</v>
      </c>
      <c r="E229" s="1">
        <v>41856.577951388892</v>
      </c>
      <c r="F229" t="s">
        <v>889</v>
      </c>
      <c r="H229" t="s">
        <v>363</v>
      </c>
      <c r="J229" s="6" t="s">
        <v>36</v>
      </c>
      <c r="L229" s="6" t="s">
        <v>38</v>
      </c>
      <c r="S229" s="3" t="s">
        <v>310</v>
      </c>
      <c r="T229" s="11" t="s">
        <v>949</v>
      </c>
      <c r="U229" s="3" t="s">
        <v>45</v>
      </c>
      <c r="AA229" s="3" t="s">
        <v>51</v>
      </c>
      <c r="BL229" s="6" t="s">
        <v>87</v>
      </c>
      <c r="BM229" s="4" t="s">
        <v>890</v>
      </c>
      <c r="BP229" s="4" t="s">
        <v>90</v>
      </c>
      <c r="BS229" s="6" t="s">
        <v>93</v>
      </c>
      <c r="BX229" s="6" t="s">
        <v>98</v>
      </c>
      <c r="CC229" s="3" t="s">
        <v>63</v>
      </c>
      <c r="CK229" s="6" t="s">
        <v>177</v>
      </c>
      <c r="CN229" s="6" t="s">
        <v>184</v>
      </c>
      <c r="CS229" s="6" t="s">
        <v>177</v>
      </c>
      <c r="CV229" s="6" t="s">
        <v>184</v>
      </c>
      <c r="CX229" s="6" t="s">
        <v>184</v>
      </c>
      <c r="CY229" s="6" t="s">
        <v>177</v>
      </c>
      <c r="DA229" s="6" t="s">
        <v>177</v>
      </c>
      <c r="DE229" s="6" t="s">
        <v>177</v>
      </c>
      <c r="DG229" s="6" t="s">
        <v>177</v>
      </c>
      <c r="DI229" s="6" t="s">
        <v>177</v>
      </c>
      <c r="DK229" s="6" t="s">
        <v>177</v>
      </c>
      <c r="DO229" s="6" t="s">
        <v>177</v>
      </c>
      <c r="DY229" s="6" t="s">
        <v>63</v>
      </c>
      <c r="DZ229" s="6" t="s">
        <v>891</v>
      </c>
      <c r="EA229" s="42" t="s">
        <v>993</v>
      </c>
      <c r="EB229" s="42"/>
      <c r="EC229" s="42"/>
      <c r="ED229" s="4" t="s">
        <v>993</v>
      </c>
      <c r="EE229" s="3" t="s">
        <v>1030</v>
      </c>
      <c r="EF229" s="42" t="s">
        <v>1081</v>
      </c>
      <c r="EG229" s="42" t="s">
        <v>996</v>
      </c>
      <c r="EH229" s="42"/>
      <c r="EK229" s="9" t="s">
        <v>1082</v>
      </c>
      <c r="EM229" s="4" t="s">
        <v>63</v>
      </c>
      <c r="FE229" s="6" t="s">
        <v>62</v>
      </c>
      <c r="FI229" s="42"/>
      <c r="FM229" s="6" t="s">
        <v>63</v>
      </c>
      <c r="FR229" s="6" t="s">
        <v>63</v>
      </c>
      <c r="FV229" s="6" t="s">
        <v>62</v>
      </c>
      <c r="GA229" s="6" t="s">
        <v>62</v>
      </c>
      <c r="GG229" s="6">
        <v>3</v>
      </c>
      <c r="GL229" s="6">
        <v>4</v>
      </c>
      <c r="GN229" s="6">
        <v>2</v>
      </c>
      <c r="GQ229" s="6">
        <v>1</v>
      </c>
      <c r="GV229" s="6" t="s">
        <v>62</v>
      </c>
      <c r="HC229" s="6">
        <v>4</v>
      </c>
      <c r="HF229" s="6">
        <v>3</v>
      </c>
      <c r="HI229" s="6">
        <v>2</v>
      </c>
      <c r="HL229" s="6">
        <v>1</v>
      </c>
    </row>
    <row r="230" spans="1:223" hidden="1">
      <c r="A230">
        <v>228</v>
      </c>
      <c r="B230">
        <v>3391554461</v>
      </c>
      <c r="C230">
        <v>56353112</v>
      </c>
      <c r="D230" s="87">
        <v>41856.569131944445</v>
      </c>
      <c r="E230" s="1">
        <v>41856.572893518518</v>
      </c>
      <c r="F230" t="s">
        <v>892</v>
      </c>
      <c r="H230" t="s">
        <v>363</v>
      </c>
      <c r="I230" s="3" t="s">
        <v>35</v>
      </c>
      <c r="M230" s="6" t="s">
        <v>39</v>
      </c>
      <c r="S230" s="3" t="s">
        <v>580</v>
      </c>
      <c r="T230" s="11" t="s">
        <v>949</v>
      </c>
      <c r="W230" s="6" t="s">
        <v>47</v>
      </c>
      <c r="AD230" s="6" t="s">
        <v>54</v>
      </c>
      <c r="AH230" s="6" t="s">
        <v>59</v>
      </c>
      <c r="AK230" s="3" t="s">
        <v>62</v>
      </c>
      <c r="AZ230" s="6" t="s">
        <v>76</v>
      </c>
      <c r="BI230" s="6" t="s">
        <v>84</v>
      </c>
      <c r="BN230" s="3" t="s">
        <v>88</v>
      </c>
      <c r="BU230" s="6" t="s">
        <v>95</v>
      </c>
      <c r="BW230" s="3" t="s">
        <v>97</v>
      </c>
      <c r="CE230" s="6" t="s">
        <v>103</v>
      </c>
      <c r="CI230" s="6" t="s">
        <v>177</v>
      </c>
      <c r="CK230" s="6" t="s">
        <v>177</v>
      </c>
      <c r="CM230" s="6" t="s">
        <v>177</v>
      </c>
      <c r="CO230" s="6" t="s">
        <v>177</v>
      </c>
      <c r="CQ230" s="6" t="s">
        <v>177</v>
      </c>
      <c r="CS230" s="6" t="s">
        <v>177</v>
      </c>
      <c r="CU230" s="6" t="s">
        <v>177</v>
      </c>
      <c r="CW230" s="6" t="s">
        <v>177</v>
      </c>
      <c r="CY230" s="6" t="s">
        <v>177</v>
      </c>
      <c r="DA230" s="6" t="s">
        <v>177</v>
      </c>
      <c r="DD230" s="6" t="s">
        <v>184</v>
      </c>
      <c r="DE230" s="6" t="s">
        <v>177</v>
      </c>
      <c r="DG230" s="6" t="s">
        <v>177</v>
      </c>
      <c r="DK230" s="6" t="s">
        <v>177</v>
      </c>
      <c r="DM230" s="6" t="s">
        <v>177</v>
      </c>
      <c r="DO230" s="6" t="s">
        <v>177</v>
      </c>
      <c r="DX230" s="3" t="s">
        <v>62</v>
      </c>
      <c r="EA230" s="42"/>
      <c r="EB230" s="42"/>
      <c r="EC230" s="42"/>
      <c r="EF230" s="42"/>
      <c r="EG230" s="42"/>
      <c r="EH230" s="42"/>
      <c r="EJ230" s="59" t="s">
        <v>1147</v>
      </c>
      <c r="EK230" s="9" t="s">
        <v>990</v>
      </c>
      <c r="EL230" s="3" t="s">
        <v>62</v>
      </c>
      <c r="ER230" t="s">
        <v>146</v>
      </c>
      <c r="ET230" t="s">
        <v>148</v>
      </c>
      <c r="EV230" t="s">
        <v>150</v>
      </c>
      <c r="EW230" t="s">
        <v>151</v>
      </c>
      <c r="FE230" s="6" t="s">
        <v>62</v>
      </c>
      <c r="FI230" s="42"/>
      <c r="FL230" s="6" t="s">
        <v>62</v>
      </c>
      <c r="FQ230" s="6" t="s">
        <v>62</v>
      </c>
      <c r="FV230" s="6" t="s">
        <v>62</v>
      </c>
      <c r="GA230" s="6" t="s">
        <v>62</v>
      </c>
      <c r="GE230" s="3">
        <v>1</v>
      </c>
      <c r="GL230" s="6">
        <v>4</v>
      </c>
      <c r="GN230" s="6">
        <v>2</v>
      </c>
      <c r="GS230" s="6">
        <v>3</v>
      </c>
      <c r="GV230" s="6" t="s">
        <v>62</v>
      </c>
    </row>
    <row r="231" spans="1:223" hidden="1">
      <c r="A231">
        <v>229</v>
      </c>
      <c r="B231">
        <v>3391531869</v>
      </c>
      <c r="C231">
        <v>56353112</v>
      </c>
      <c r="D231" s="87">
        <v>41856.561851851853</v>
      </c>
      <c r="E231" s="1">
        <v>41856.567835648151</v>
      </c>
      <c r="F231" t="s">
        <v>893</v>
      </c>
      <c r="H231" t="s">
        <v>363</v>
      </c>
      <c r="J231" s="6" t="s">
        <v>36</v>
      </c>
      <c r="N231" s="6" t="s">
        <v>40</v>
      </c>
      <c r="S231" s="3" t="s">
        <v>252</v>
      </c>
      <c r="T231" s="11" t="s">
        <v>949</v>
      </c>
      <c r="W231" s="6" t="s">
        <v>47</v>
      </c>
      <c r="AD231" s="6" t="s">
        <v>54</v>
      </c>
      <c r="AH231" s="6" t="s">
        <v>59</v>
      </c>
      <c r="AL231" s="4" t="s">
        <v>63</v>
      </c>
      <c r="AZ231" s="6" t="s">
        <v>76</v>
      </c>
      <c r="BI231" s="6" t="s">
        <v>84</v>
      </c>
      <c r="BO231" s="6" t="s">
        <v>89</v>
      </c>
      <c r="BU231" s="6" t="s">
        <v>95</v>
      </c>
      <c r="BX231" s="6" t="s">
        <v>98</v>
      </c>
      <c r="CD231" s="6" t="s">
        <v>102</v>
      </c>
      <c r="CI231" s="6" t="s">
        <v>177</v>
      </c>
      <c r="CK231" s="6" t="s">
        <v>177</v>
      </c>
      <c r="CN231" s="6" t="s">
        <v>184</v>
      </c>
      <c r="CP231" s="6" t="s">
        <v>184</v>
      </c>
      <c r="CQ231" s="6" t="s">
        <v>177</v>
      </c>
      <c r="CS231" s="6" t="s">
        <v>177</v>
      </c>
      <c r="CV231" s="6" t="s">
        <v>184</v>
      </c>
      <c r="CX231" s="6" t="s">
        <v>184</v>
      </c>
      <c r="CZ231" s="6" t="s">
        <v>184</v>
      </c>
      <c r="DD231" s="6" t="s">
        <v>184</v>
      </c>
      <c r="DE231" s="6" t="s">
        <v>177</v>
      </c>
      <c r="DG231" s="6" t="s">
        <v>177</v>
      </c>
      <c r="DI231" s="6" t="s">
        <v>177</v>
      </c>
      <c r="DL231" s="6" t="s">
        <v>184</v>
      </c>
      <c r="DN231" s="6" t="s">
        <v>184</v>
      </c>
      <c r="DP231" s="6" t="s">
        <v>184</v>
      </c>
      <c r="DY231" s="6" t="s">
        <v>63</v>
      </c>
      <c r="DZ231" s="6" t="s">
        <v>894</v>
      </c>
      <c r="EA231" s="42" t="s">
        <v>993</v>
      </c>
      <c r="EB231" s="42"/>
      <c r="EC231" s="42"/>
      <c r="ED231" s="4" t="s">
        <v>993</v>
      </c>
      <c r="EE231" s="71" t="s">
        <v>895</v>
      </c>
      <c r="EF231" s="42" t="s">
        <v>996</v>
      </c>
      <c r="EG231" s="42" t="s">
        <v>1107</v>
      </c>
      <c r="EH231" s="42" t="s">
        <v>1081</v>
      </c>
      <c r="EI231" s="41" t="s">
        <v>1084</v>
      </c>
      <c r="EJ231" s="63" t="s">
        <v>1137</v>
      </c>
      <c r="EK231" s="9" t="s">
        <v>1105</v>
      </c>
      <c r="EM231" s="4" t="s">
        <v>63</v>
      </c>
      <c r="FF231" s="6" t="s">
        <v>63</v>
      </c>
      <c r="FI231" s="42"/>
      <c r="FM231" s="6" t="s">
        <v>63</v>
      </c>
      <c r="FR231" s="6" t="s">
        <v>63</v>
      </c>
      <c r="FV231" s="6" t="s">
        <v>62</v>
      </c>
      <c r="GA231" s="6" t="s">
        <v>62</v>
      </c>
      <c r="GE231" s="3">
        <v>1</v>
      </c>
      <c r="GL231" s="6">
        <v>4</v>
      </c>
      <c r="GO231" s="6">
        <v>3</v>
      </c>
      <c r="GR231" s="6">
        <v>2</v>
      </c>
      <c r="GV231" s="6" t="s">
        <v>62</v>
      </c>
      <c r="GZ231" s="6">
        <v>1</v>
      </c>
      <c r="HE231" s="6">
        <v>2</v>
      </c>
      <c r="HJ231" s="6">
        <v>3</v>
      </c>
      <c r="HO231" s="4">
        <v>4</v>
      </c>
    </row>
    <row r="232" spans="1:223" hidden="1">
      <c r="A232">
        <v>230</v>
      </c>
      <c r="B232">
        <v>3391522829</v>
      </c>
      <c r="C232">
        <v>56353112</v>
      </c>
      <c r="D232" s="87">
        <v>41856.558333333334</v>
      </c>
      <c r="E232" s="1">
        <v>41856.565532407411</v>
      </c>
      <c r="F232" t="s">
        <v>896</v>
      </c>
      <c r="H232" t="s">
        <v>363</v>
      </c>
      <c r="I232" s="3" t="s">
        <v>35</v>
      </c>
      <c r="M232" s="6" t="s">
        <v>39</v>
      </c>
      <c r="S232" s="3" t="s">
        <v>182</v>
      </c>
      <c r="T232" s="11" t="s">
        <v>949</v>
      </c>
      <c r="V232" s="6" t="s">
        <v>46</v>
      </c>
      <c r="AA232" s="3" t="s">
        <v>51</v>
      </c>
      <c r="BI232" s="6" t="s">
        <v>84</v>
      </c>
      <c r="BN232" s="3" t="s">
        <v>88</v>
      </c>
      <c r="BR232" s="6" t="s">
        <v>92</v>
      </c>
      <c r="BW232" s="3" t="s">
        <v>97</v>
      </c>
      <c r="CC232" s="3" t="s">
        <v>63</v>
      </c>
      <c r="CI232" s="6" t="s">
        <v>177</v>
      </c>
      <c r="CK232" s="6" t="s">
        <v>177</v>
      </c>
      <c r="CN232" s="6" t="s">
        <v>184</v>
      </c>
      <c r="CO232" s="6" t="s">
        <v>177</v>
      </c>
      <c r="CQ232" s="6" t="s">
        <v>177</v>
      </c>
      <c r="CS232" s="6" t="s">
        <v>177</v>
      </c>
      <c r="CV232" s="6" t="s">
        <v>184</v>
      </c>
      <c r="CW232" s="6" t="s">
        <v>177</v>
      </c>
      <c r="CY232" s="6" t="s">
        <v>177</v>
      </c>
      <c r="DA232" s="6" t="s">
        <v>177</v>
      </c>
      <c r="DD232" s="6" t="s">
        <v>184</v>
      </c>
      <c r="DH232" s="6" t="s">
        <v>184</v>
      </c>
      <c r="DI232" s="6" t="s">
        <v>177</v>
      </c>
      <c r="DL232" s="6" t="s">
        <v>184</v>
      </c>
      <c r="DM232" s="6" t="s">
        <v>177</v>
      </c>
      <c r="DO232" s="6" t="s">
        <v>177</v>
      </c>
      <c r="DY232" s="6" t="s">
        <v>63</v>
      </c>
      <c r="DZ232" s="6" t="s">
        <v>897</v>
      </c>
      <c r="EA232" s="42" t="s">
        <v>993</v>
      </c>
      <c r="EB232" s="42"/>
      <c r="EC232" s="42"/>
      <c r="ED232" s="4" t="s">
        <v>993</v>
      </c>
      <c r="EE232" s="71" t="s">
        <v>898</v>
      </c>
      <c r="EF232" s="42" t="s">
        <v>1110</v>
      </c>
      <c r="EG232" s="42" t="s">
        <v>1081</v>
      </c>
      <c r="EH232" s="42"/>
      <c r="EJ232" s="59" t="s">
        <v>1147</v>
      </c>
      <c r="EK232" s="9" t="s">
        <v>1089</v>
      </c>
      <c r="EM232" s="4" t="s">
        <v>63</v>
      </c>
      <c r="FE232" s="6" t="s">
        <v>62</v>
      </c>
      <c r="FI232" s="42"/>
      <c r="FM232" s="6" t="s">
        <v>63</v>
      </c>
      <c r="FQ232" s="6" t="s">
        <v>62</v>
      </c>
      <c r="FV232" s="6" t="s">
        <v>62</v>
      </c>
      <c r="GA232" s="6" t="s">
        <v>62</v>
      </c>
      <c r="GE232" s="3">
        <v>1</v>
      </c>
      <c r="GL232" s="6">
        <v>4</v>
      </c>
      <c r="GO232" s="6">
        <v>3</v>
      </c>
      <c r="GR232" s="6">
        <v>2</v>
      </c>
      <c r="GV232" s="6" t="s">
        <v>62</v>
      </c>
      <c r="HB232" s="6">
        <v>3</v>
      </c>
      <c r="HD232" s="6">
        <v>1</v>
      </c>
      <c r="HI232" s="6">
        <v>2</v>
      </c>
      <c r="HO232" s="4">
        <v>4</v>
      </c>
    </row>
    <row r="233" spans="1:223" hidden="1">
      <c r="A233">
        <v>231</v>
      </c>
      <c r="B233">
        <v>3391521709</v>
      </c>
      <c r="C233">
        <v>56353112</v>
      </c>
      <c r="D233" s="87">
        <v>41856.557824074072</v>
      </c>
      <c r="E233" s="1">
        <v>41856.56386574074</v>
      </c>
      <c r="F233" t="s">
        <v>899</v>
      </c>
      <c r="H233" t="s">
        <v>363</v>
      </c>
      <c r="I233" s="3" t="s">
        <v>35</v>
      </c>
      <c r="R233" s="4" t="s">
        <v>37</v>
      </c>
      <c r="S233" s="3" t="s">
        <v>310</v>
      </c>
      <c r="T233" s="11" t="s">
        <v>949</v>
      </c>
      <c r="V233" s="6" t="s">
        <v>46</v>
      </c>
      <c r="AA233" s="3" t="s">
        <v>51</v>
      </c>
      <c r="BI233" s="6" t="s">
        <v>84</v>
      </c>
      <c r="BN233" s="3" t="s">
        <v>88</v>
      </c>
      <c r="BS233" s="6" t="s">
        <v>93</v>
      </c>
      <c r="BW233" s="3" t="s">
        <v>97</v>
      </c>
      <c r="CC233" s="3" t="s">
        <v>63</v>
      </c>
      <c r="CJ233" s="6" t="s">
        <v>184</v>
      </c>
      <c r="CN233" s="6" t="s">
        <v>184</v>
      </c>
      <c r="CP233" s="6" t="s">
        <v>184</v>
      </c>
      <c r="CS233" s="6" t="s">
        <v>177</v>
      </c>
      <c r="CV233" s="6" t="s">
        <v>184</v>
      </c>
      <c r="CX233" s="6" t="s">
        <v>184</v>
      </c>
      <c r="CZ233" s="6" t="s">
        <v>184</v>
      </c>
      <c r="DB233" s="6" t="s">
        <v>184</v>
      </c>
      <c r="DD233" s="6" t="s">
        <v>184</v>
      </c>
      <c r="DF233" s="6" t="s">
        <v>184</v>
      </c>
      <c r="DG233" s="6" t="s">
        <v>177</v>
      </c>
      <c r="DQ233" s="6" t="s">
        <v>900</v>
      </c>
      <c r="DR233" s="53" t="s">
        <v>982</v>
      </c>
      <c r="DY233" s="6" t="s">
        <v>63</v>
      </c>
      <c r="DZ233" s="6" t="s">
        <v>901</v>
      </c>
      <c r="EA233" s="42" t="s">
        <v>982</v>
      </c>
      <c r="EB233" s="42" t="s">
        <v>993</v>
      </c>
      <c r="EC233" s="42"/>
      <c r="ED233" s="4" t="s">
        <v>1129</v>
      </c>
      <c r="EE233" s="71" t="s">
        <v>902</v>
      </c>
      <c r="EF233" s="42" t="s">
        <v>1081</v>
      </c>
      <c r="EG233" s="42"/>
      <c r="EH233" s="42"/>
      <c r="EJ233" s="63" t="s">
        <v>1137</v>
      </c>
      <c r="EK233" s="9" t="s">
        <v>1081</v>
      </c>
      <c r="EM233" s="4" t="s">
        <v>63</v>
      </c>
      <c r="FF233" s="6" t="s">
        <v>63</v>
      </c>
      <c r="FG233" s="6" t="s">
        <v>1015</v>
      </c>
      <c r="FH233" s="41" t="s">
        <v>1010</v>
      </c>
      <c r="FI233" s="53"/>
      <c r="FJ233" s="10" t="s">
        <v>1010</v>
      </c>
      <c r="FM233" s="6" t="s">
        <v>63</v>
      </c>
      <c r="FR233" s="6" t="s">
        <v>63</v>
      </c>
      <c r="FW233" s="6" t="s">
        <v>63</v>
      </c>
      <c r="FX233" s="26" t="s">
        <v>1022</v>
      </c>
      <c r="FY233" s="10" t="s">
        <v>1020</v>
      </c>
      <c r="GB233" s="4" t="s">
        <v>63</v>
      </c>
      <c r="GV233" s="6" t="s">
        <v>62</v>
      </c>
      <c r="HB233" s="6">
        <v>3</v>
      </c>
      <c r="HG233" s="6">
        <v>4</v>
      </c>
      <c r="HI233" s="6">
        <v>2</v>
      </c>
      <c r="HL233" s="6">
        <v>1</v>
      </c>
    </row>
    <row r="234" spans="1:223" hidden="1">
      <c r="A234">
        <v>232</v>
      </c>
      <c r="B234">
        <v>3391518750</v>
      </c>
      <c r="C234">
        <v>56353112</v>
      </c>
      <c r="D234" s="87">
        <v>41856.556817129633</v>
      </c>
      <c r="E234" s="1">
        <v>41856.56627314815</v>
      </c>
      <c r="F234" t="s">
        <v>903</v>
      </c>
      <c r="H234" t="s">
        <v>363</v>
      </c>
      <c r="I234" s="3" t="s">
        <v>35</v>
      </c>
      <c r="O234" s="6" t="s">
        <v>41</v>
      </c>
      <c r="S234" s="3" t="s">
        <v>310</v>
      </c>
      <c r="T234" s="11" t="s">
        <v>949</v>
      </c>
      <c r="V234" s="6" t="s">
        <v>46</v>
      </c>
      <c r="AA234" s="3" t="s">
        <v>51</v>
      </c>
      <c r="BL234" s="6" t="s">
        <v>87</v>
      </c>
      <c r="BN234" s="3" t="s">
        <v>88</v>
      </c>
      <c r="BR234" s="6" t="s">
        <v>92</v>
      </c>
      <c r="BX234" s="6" t="s">
        <v>98</v>
      </c>
      <c r="CC234" s="3" t="s">
        <v>63</v>
      </c>
      <c r="CI234" s="6" t="s">
        <v>177</v>
      </c>
      <c r="CK234" s="6" t="s">
        <v>177</v>
      </c>
      <c r="CN234" s="6" t="s">
        <v>184</v>
      </c>
      <c r="CR234" s="6" t="s">
        <v>184</v>
      </c>
      <c r="CS234" s="6" t="s">
        <v>177</v>
      </c>
      <c r="CV234" s="6" t="s">
        <v>184</v>
      </c>
      <c r="CX234" s="6" t="s">
        <v>184</v>
      </c>
      <c r="CZ234" s="6" t="s">
        <v>184</v>
      </c>
      <c r="DB234" s="6" t="s">
        <v>184</v>
      </c>
      <c r="DD234" s="6" t="s">
        <v>184</v>
      </c>
      <c r="DF234" s="6" t="s">
        <v>184</v>
      </c>
      <c r="DG234" s="6" t="s">
        <v>177</v>
      </c>
      <c r="DI234" s="6" t="s">
        <v>177</v>
      </c>
      <c r="DL234" s="6" t="s">
        <v>184</v>
      </c>
      <c r="DN234" s="6" t="s">
        <v>184</v>
      </c>
      <c r="DY234" s="6" t="s">
        <v>63</v>
      </c>
      <c r="DZ234" s="6" t="s">
        <v>904</v>
      </c>
      <c r="EA234" s="42" t="s">
        <v>1061</v>
      </c>
      <c r="EB234" s="42" t="s">
        <v>993</v>
      </c>
      <c r="EC234" s="42"/>
      <c r="ED234" s="4" t="s">
        <v>1070</v>
      </c>
      <c r="EE234" s="3" t="s">
        <v>905</v>
      </c>
      <c r="EF234" s="42" t="s">
        <v>1110</v>
      </c>
      <c r="EG234" s="42"/>
      <c r="EH234" s="42"/>
      <c r="EJ234" s="64" t="s">
        <v>1145</v>
      </c>
      <c r="EK234" s="9" t="s">
        <v>1087</v>
      </c>
      <c r="EL234" s="3" t="s">
        <v>62</v>
      </c>
      <c r="EN234" t="s">
        <v>142</v>
      </c>
      <c r="EP234" t="s">
        <v>144</v>
      </c>
      <c r="EU234" t="s">
        <v>149</v>
      </c>
      <c r="FF234" s="6" t="s">
        <v>63</v>
      </c>
      <c r="FI234" s="42"/>
      <c r="FM234" s="6" t="s">
        <v>63</v>
      </c>
      <c r="FR234" s="6" t="s">
        <v>63</v>
      </c>
      <c r="FW234" s="6" t="s">
        <v>63</v>
      </c>
      <c r="GB234" s="4" t="s">
        <v>63</v>
      </c>
      <c r="GV234" s="6" t="s">
        <v>62</v>
      </c>
      <c r="GZ234" s="6">
        <v>1</v>
      </c>
      <c r="HE234" s="6">
        <v>2</v>
      </c>
      <c r="HJ234" s="6">
        <v>3</v>
      </c>
      <c r="HO234" s="4">
        <v>4</v>
      </c>
    </row>
    <row r="235" spans="1:223" hidden="1">
      <c r="A235">
        <v>233</v>
      </c>
      <c r="B235">
        <v>3391517571</v>
      </c>
      <c r="C235">
        <v>56353112</v>
      </c>
      <c r="D235" s="87">
        <v>41856.556354166663</v>
      </c>
      <c r="E235" s="1">
        <v>41856.560196759259</v>
      </c>
      <c r="F235" t="s">
        <v>906</v>
      </c>
      <c r="H235" t="s">
        <v>363</v>
      </c>
      <c r="K235" s="4" t="s">
        <v>37</v>
      </c>
      <c r="R235" s="4" t="s">
        <v>37</v>
      </c>
      <c r="S235" s="3" t="s">
        <v>310</v>
      </c>
      <c r="T235" s="11" t="s">
        <v>949</v>
      </c>
      <c r="V235" s="6" t="s">
        <v>46</v>
      </c>
      <c r="AD235" s="6" t="s">
        <v>54</v>
      </c>
      <c r="AI235" s="6" t="s">
        <v>60</v>
      </c>
      <c r="BA235" s="6" t="s">
        <v>77</v>
      </c>
      <c r="BJ235" s="6" t="s">
        <v>85</v>
      </c>
      <c r="BN235" s="3" t="s">
        <v>88</v>
      </c>
      <c r="BT235" s="6" t="s">
        <v>94</v>
      </c>
      <c r="BX235" s="6" t="s">
        <v>98</v>
      </c>
      <c r="CD235" s="6" t="s">
        <v>102</v>
      </c>
      <c r="CJ235" s="6" t="s">
        <v>184</v>
      </c>
      <c r="CL235" s="6" t="s">
        <v>184</v>
      </c>
      <c r="CN235" s="6" t="s">
        <v>184</v>
      </c>
      <c r="CP235" s="6" t="s">
        <v>184</v>
      </c>
      <c r="CR235" s="6" t="s">
        <v>184</v>
      </c>
      <c r="CS235" s="6" t="s">
        <v>177</v>
      </c>
      <c r="CV235" s="6" t="s">
        <v>184</v>
      </c>
      <c r="CW235" s="6" t="s">
        <v>177</v>
      </c>
      <c r="DB235" s="6" t="s">
        <v>184</v>
      </c>
      <c r="DD235" s="6" t="s">
        <v>184</v>
      </c>
      <c r="DF235" s="6" t="s">
        <v>184</v>
      </c>
      <c r="DG235" s="6" t="s">
        <v>177</v>
      </c>
      <c r="DJ235" s="6" t="s">
        <v>184</v>
      </c>
      <c r="DL235" s="6" t="s">
        <v>184</v>
      </c>
      <c r="DM235" s="6" t="s">
        <v>177</v>
      </c>
      <c r="DP235" s="6" t="s">
        <v>184</v>
      </c>
      <c r="DY235" s="6" t="s">
        <v>63</v>
      </c>
      <c r="EA235" s="42"/>
      <c r="EB235" s="42"/>
      <c r="EC235" s="42"/>
      <c r="EE235" s="3" t="s">
        <v>195</v>
      </c>
      <c r="EF235" s="42" t="s">
        <v>1110</v>
      </c>
      <c r="EG235" s="42"/>
      <c r="EH235" s="42"/>
      <c r="EK235" s="9" t="s">
        <v>1087</v>
      </c>
      <c r="EM235" s="4" t="s">
        <v>63</v>
      </c>
      <c r="FE235" s="6" t="s">
        <v>62</v>
      </c>
      <c r="FI235" s="42"/>
      <c r="FM235" s="6" t="s">
        <v>63</v>
      </c>
      <c r="FR235" s="6" t="s">
        <v>63</v>
      </c>
      <c r="FV235" s="6" t="s">
        <v>62</v>
      </c>
      <c r="GA235" s="6" t="s">
        <v>62</v>
      </c>
      <c r="GE235" s="3">
        <v>1</v>
      </c>
      <c r="GL235" s="6">
        <v>4</v>
      </c>
      <c r="GN235" s="6">
        <v>2</v>
      </c>
      <c r="GS235" s="6">
        <v>3</v>
      </c>
      <c r="GV235" s="6" t="s">
        <v>62</v>
      </c>
      <c r="GZ235" s="6">
        <v>1</v>
      </c>
      <c r="HE235" s="6">
        <v>2</v>
      </c>
      <c r="HJ235" s="6">
        <v>3</v>
      </c>
      <c r="HO235" s="4">
        <v>4</v>
      </c>
    </row>
    <row r="236" spans="1:223" hidden="1">
      <c r="A236">
        <v>234</v>
      </c>
      <c r="B236">
        <v>3391509636</v>
      </c>
      <c r="C236">
        <v>56353112</v>
      </c>
      <c r="D236" s="87">
        <v>41856.553807870368</v>
      </c>
      <c r="E236" s="1">
        <v>41856.559652777774</v>
      </c>
      <c r="F236" t="s">
        <v>907</v>
      </c>
      <c r="H236" t="s">
        <v>363</v>
      </c>
      <c r="I236" s="3" t="s">
        <v>35</v>
      </c>
      <c r="N236" s="6" t="s">
        <v>40</v>
      </c>
      <c r="S236" s="3" t="s">
        <v>186</v>
      </c>
      <c r="T236" s="11" t="s">
        <v>949</v>
      </c>
      <c r="U236" s="3" t="s">
        <v>45</v>
      </c>
      <c r="AD236" s="6" t="s">
        <v>54</v>
      </c>
      <c r="AI236" s="6" t="s">
        <v>60</v>
      </c>
      <c r="BD236" s="6" t="s">
        <v>80</v>
      </c>
      <c r="BF236" s="6" t="s">
        <v>247</v>
      </c>
      <c r="BG236" s="11" t="s">
        <v>247</v>
      </c>
      <c r="BL236" s="6" t="s">
        <v>87</v>
      </c>
      <c r="BO236" s="6" t="s">
        <v>89</v>
      </c>
      <c r="BR236" s="6" t="s">
        <v>92</v>
      </c>
      <c r="BW236" s="3" t="s">
        <v>97</v>
      </c>
      <c r="CC236" s="3" t="s">
        <v>63</v>
      </c>
      <c r="CJ236" s="6" t="s">
        <v>184</v>
      </c>
      <c r="CL236" s="6" t="s">
        <v>184</v>
      </c>
      <c r="CN236" s="6" t="s">
        <v>184</v>
      </c>
      <c r="CO236" s="6" t="s">
        <v>177</v>
      </c>
      <c r="CQ236" s="6" t="s">
        <v>177</v>
      </c>
      <c r="CU236" s="6" t="s">
        <v>177</v>
      </c>
      <c r="CW236" s="6" t="s">
        <v>177</v>
      </c>
      <c r="CY236" s="6" t="s">
        <v>177</v>
      </c>
      <c r="DA236" s="6" t="s">
        <v>177</v>
      </c>
      <c r="DD236" s="6" t="s">
        <v>184</v>
      </c>
      <c r="DF236" s="6" t="s">
        <v>184</v>
      </c>
      <c r="DG236" s="6" t="s">
        <v>177</v>
      </c>
      <c r="DJ236" s="6" t="s">
        <v>184</v>
      </c>
      <c r="DL236" s="6" t="s">
        <v>184</v>
      </c>
      <c r="DN236" s="6" t="s">
        <v>184</v>
      </c>
      <c r="DP236" s="6" t="s">
        <v>184</v>
      </c>
      <c r="DY236" s="6" t="s">
        <v>63</v>
      </c>
      <c r="DZ236" s="6" t="s">
        <v>908</v>
      </c>
      <c r="EA236" s="42" t="s">
        <v>1061</v>
      </c>
      <c r="EB236" s="42" t="s">
        <v>993</v>
      </c>
      <c r="EC236" s="42"/>
      <c r="ED236" s="79" t="s">
        <v>1070</v>
      </c>
      <c r="EE236" s="3" t="s">
        <v>909</v>
      </c>
      <c r="EF236" s="42" t="s">
        <v>1081</v>
      </c>
      <c r="EG236" s="42"/>
      <c r="EH236" s="42"/>
      <c r="EK236" s="9" t="s">
        <v>1081</v>
      </c>
      <c r="EM236" s="4" t="s">
        <v>63</v>
      </c>
      <c r="FE236" s="6" t="s">
        <v>62</v>
      </c>
      <c r="FI236" s="42"/>
      <c r="FL236" s="6" t="s">
        <v>62</v>
      </c>
      <c r="FQ236" s="6" t="s">
        <v>62</v>
      </c>
      <c r="FV236" s="6" t="s">
        <v>62</v>
      </c>
      <c r="GA236" s="6" t="s">
        <v>62</v>
      </c>
      <c r="GG236" s="6">
        <v>3</v>
      </c>
      <c r="GL236" s="6">
        <v>4</v>
      </c>
      <c r="GN236" s="6">
        <v>2</v>
      </c>
      <c r="GQ236" s="6">
        <v>1</v>
      </c>
      <c r="GV236" s="6" t="s">
        <v>62</v>
      </c>
      <c r="HB236" s="6">
        <v>3</v>
      </c>
      <c r="HG236" s="6">
        <v>4</v>
      </c>
      <c r="HH236" s="6">
        <v>1</v>
      </c>
      <c r="HM236" s="6">
        <v>2</v>
      </c>
    </row>
    <row r="237" spans="1:223" hidden="1">
      <c r="A237">
        <v>235</v>
      </c>
      <c r="B237">
        <v>3391493314</v>
      </c>
      <c r="C237">
        <v>56353112</v>
      </c>
      <c r="D237" s="87">
        <v>41856.547129629631</v>
      </c>
      <c r="E237" s="1">
        <v>41856.551215277781</v>
      </c>
      <c r="F237" t="s">
        <v>910</v>
      </c>
      <c r="H237" t="s">
        <v>363</v>
      </c>
      <c r="I237" s="3" t="s">
        <v>35</v>
      </c>
      <c r="N237" s="6" t="s">
        <v>40</v>
      </c>
      <c r="S237" s="3" t="s">
        <v>359</v>
      </c>
      <c r="T237" s="11" t="s">
        <v>949</v>
      </c>
      <c r="U237" s="3" t="s">
        <v>45</v>
      </c>
      <c r="AD237" s="6" t="s">
        <v>54</v>
      </c>
      <c r="AI237" s="6" t="s">
        <v>60</v>
      </c>
      <c r="AZ237" s="6" t="s">
        <v>76</v>
      </c>
      <c r="BK237" s="6" t="s">
        <v>86</v>
      </c>
      <c r="BN237" s="3" t="s">
        <v>88</v>
      </c>
      <c r="BQ237" s="6" t="s">
        <v>91</v>
      </c>
      <c r="BW237" s="3" t="s">
        <v>97</v>
      </c>
      <c r="CC237" s="3" t="s">
        <v>63</v>
      </c>
      <c r="CI237" s="6" t="s">
        <v>177</v>
      </c>
      <c r="CK237" s="6" t="s">
        <v>177</v>
      </c>
      <c r="CN237" s="6" t="s">
        <v>184</v>
      </c>
      <c r="CO237" s="6" t="s">
        <v>177</v>
      </c>
      <c r="CQ237" s="6" t="s">
        <v>177</v>
      </c>
      <c r="CS237" s="6" t="s">
        <v>177</v>
      </c>
      <c r="CV237" s="6" t="s">
        <v>184</v>
      </c>
      <c r="CW237" s="6" t="s">
        <v>177</v>
      </c>
      <c r="CZ237" s="6" t="s">
        <v>184</v>
      </c>
      <c r="DB237" s="6" t="s">
        <v>184</v>
      </c>
      <c r="DD237" s="6" t="s">
        <v>184</v>
      </c>
      <c r="DE237" s="6" t="s">
        <v>177</v>
      </c>
      <c r="DG237" s="6" t="s">
        <v>177</v>
      </c>
      <c r="DI237" s="6" t="s">
        <v>177</v>
      </c>
      <c r="DL237" s="6" t="s">
        <v>184</v>
      </c>
      <c r="DM237" s="6" t="s">
        <v>177</v>
      </c>
      <c r="DO237" s="6" t="s">
        <v>177</v>
      </c>
      <c r="DX237" s="3" t="s">
        <v>62</v>
      </c>
      <c r="DZ237" s="6" t="s">
        <v>911</v>
      </c>
      <c r="EA237" s="42" t="s">
        <v>1071</v>
      </c>
      <c r="EB237" s="42"/>
      <c r="EC237" s="42"/>
      <c r="ED237" s="4" t="s">
        <v>1071</v>
      </c>
      <c r="EE237" s="3" t="s">
        <v>289</v>
      </c>
      <c r="EF237" s="42" t="s">
        <v>1081</v>
      </c>
      <c r="EG237" s="42"/>
      <c r="EH237" s="42"/>
      <c r="EK237" s="9" t="s">
        <v>1081</v>
      </c>
      <c r="EM237" s="4" t="s">
        <v>63</v>
      </c>
      <c r="FD237" s="3" t="s">
        <v>155</v>
      </c>
      <c r="FG237" s="6" t="s">
        <v>326</v>
      </c>
      <c r="FH237" s="41" t="s">
        <v>1009</v>
      </c>
      <c r="FI237" s="53"/>
      <c r="FJ237" s="10" t="s">
        <v>1009</v>
      </c>
      <c r="FL237" s="6" t="s">
        <v>62</v>
      </c>
      <c r="FQ237" s="6" t="s">
        <v>62</v>
      </c>
      <c r="FV237" s="6" t="s">
        <v>62</v>
      </c>
      <c r="GA237" s="6" t="s">
        <v>62</v>
      </c>
      <c r="GE237" s="3">
        <v>1</v>
      </c>
      <c r="GL237" s="6">
        <v>4</v>
      </c>
      <c r="GN237" s="6">
        <v>2</v>
      </c>
      <c r="GS237" s="6">
        <v>3</v>
      </c>
      <c r="GV237" s="6" t="s">
        <v>62</v>
      </c>
      <c r="GZ237" s="6">
        <v>1</v>
      </c>
      <c r="HG237" s="6">
        <v>4</v>
      </c>
      <c r="HJ237" s="6">
        <v>3</v>
      </c>
      <c r="HM237" s="6">
        <v>2</v>
      </c>
    </row>
    <row r="238" spans="1:223" hidden="1">
      <c r="A238">
        <v>236</v>
      </c>
      <c r="B238">
        <v>3391492195</v>
      </c>
      <c r="C238">
        <v>56353112</v>
      </c>
      <c r="D238" s="87">
        <v>41856.546689814815</v>
      </c>
      <c r="E238" s="1">
        <v>41856.560057870367</v>
      </c>
      <c r="F238" t="s">
        <v>912</v>
      </c>
      <c r="H238" t="s">
        <v>363</v>
      </c>
      <c r="I238" s="3" t="s">
        <v>35</v>
      </c>
      <c r="P238" s="6" t="s">
        <v>42</v>
      </c>
      <c r="S238" s="3" t="s">
        <v>252</v>
      </c>
      <c r="T238" s="11" t="s">
        <v>949</v>
      </c>
      <c r="U238" s="3" t="s">
        <v>45</v>
      </c>
      <c r="AE238" s="6" t="s">
        <v>55</v>
      </c>
      <c r="BH238" s="3" t="s">
        <v>83</v>
      </c>
      <c r="BM238" s="4" t="s">
        <v>913</v>
      </c>
      <c r="BN238" s="3" t="s">
        <v>88</v>
      </c>
      <c r="BU238" s="6" t="s">
        <v>95</v>
      </c>
      <c r="BZ238" s="6" t="s">
        <v>100</v>
      </c>
      <c r="CG238" s="6" t="s">
        <v>914</v>
      </c>
      <c r="CH238" s="9" t="s">
        <v>1048</v>
      </c>
      <c r="CJ238" s="6" t="s">
        <v>184</v>
      </c>
      <c r="CL238" s="6" t="s">
        <v>184</v>
      </c>
      <c r="CM238" s="6" t="s">
        <v>177</v>
      </c>
      <c r="CO238" s="6" t="s">
        <v>177</v>
      </c>
      <c r="CQ238" s="6" t="s">
        <v>177</v>
      </c>
      <c r="CS238" s="6" t="s">
        <v>177</v>
      </c>
      <c r="CU238" s="6" t="s">
        <v>177</v>
      </c>
      <c r="CW238" s="6" t="s">
        <v>177</v>
      </c>
      <c r="CY238" s="6" t="s">
        <v>177</v>
      </c>
      <c r="DB238" s="6" t="s">
        <v>184</v>
      </c>
      <c r="DD238" s="6" t="s">
        <v>184</v>
      </c>
      <c r="DE238" s="6" t="s">
        <v>177</v>
      </c>
      <c r="DG238" s="6" t="s">
        <v>177</v>
      </c>
      <c r="DI238" s="6" t="s">
        <v>177</v>
      </c>
      <c r="DK238" s="6" t="s">
        <v>177</v>
      </c>
      <c r="DM238" s="6" t="s">
        <v>177</v>
      </c>
      <c r="DO238" s="6" t="s">
        <v>177</v>
      </c>
      <c r="DQ238" s="6" t="s">
        <v>915</v>
      </c>
      <c r="DR238" s="53" t="s">
        <v>1061</v>
      </c>
      <c r="DX238" s="3" t="s">
        <v>62</v>
      </c>
      <c r="DZ238" s="6" t="s">
        <v>916</v>
      </c>
      <c r="EA238" s="42" t="s">
        <v>1071</v>
      </c>
      <c r="EB238" s="42"/>
      <c r="EC238" s="42"/>
      <c r="ED238" s="4" t="s">
        <v>1071</v>
      </c>
      <c r="EE238" s="3" t="s">
        <v>917</v>
      </c>
      <c r="EF238" s="42" t="s">
        <v>1108</v>
      </c>
      <c r="EG238" s="42" t="s">
        <v>1111</v>
      </c>
      <c r="EH238" s="42"/>
      <c r="EK238" s="9" t="s">
        <v>1098</v>
      </c>
      <c r="EM238" s="4" t="s">
        <v>63</v>
      </c>
      <c r="FD238" s="3" t="s">
        <v>155</v>
      </c>
      <c r="FI238" s="42"/>
      <c r="FM238" s="6" t="s">
        <v>63</v>
      </c>
      <c r="FR238" s="6" t="s">
        <v>63</v>
      </c>
      <c r="FV238" s="6" t="s">
        <v>62</v>
      </c>
      <c r="GA238" s="6" t="s">
        <v>62</v>
      </c>
      <c r="GE238" s="3">
        <v>1</v>
      </c>
      <c r="GK238" s="6">
        <v>3</v>
      </c>
      <c r="GN238" s="6">
        <v>2</v>
      </c>
      <c r="GT238" s="4">
        <v>4</v>
      </c>
      <c r="GW238" s="6" t="s">
        <v>63</v>
      </c>
    </row>
    <row r="239" spans="1:223" hidden="1">
      <c r="A239">
        <v>237</v>
      </c>
      <c r="B239">
        <v>3391491931</v>
      </c>
      <c r="C239">
        <v>56353112</v>
      </c>
      <c r="D239" s="87">
        <v>41856.546273148146</v>
      </c>
      <c r="E239" s="1">
        <v>41856.548414351855</v>
      </c>
      <c r="F239" t="s">
        <v>918</v>
      </c>
      <c r="H239" t="s">
        <v>363</v>
      </c>
      <c r="I239" s="3" t="s">
        <v>35</v>
      </c>
      <c r="P239" s="6" t="s">
        <v>42</v>
      </c>
      <c r="S239" s="3" t="s">
        <v>252</v>
      </c>
      <c r="T239" s="11" t="s">
        <v>949</v>
      </c>
      <c r="U239" s="3" t="s">
        <v>45</v>
      </c>
      <c r="AA239" s="3" t="s">
        <v>51</v>
      </c>
      <c r="BL239" s="6" t="s">
        <v>87</v>
      </c>
      <c r="BM239" s="4" t="s">
        <v>919</v>
      </c>
      <c r="BN239" s="3" t="s">
        <v>88</v>
      </c>
      <c r="BQ239" s="6" t="s">
        <v>91</v>
      </c>
      <c r="BW239" s="3" t="s">
        <v>97</v>
      </c>
      <c r="CC239" s="3" t="s">
        <v>63</v>
      </c>
      <c r="EA239" s="42"/>
      <c r="EB239" s="42"/>
      <c r="EC239" s="42"/>
      <c r="EF239" s="42"/>
      <c r="EG239" s="42"/>
      <c r="EH239" s="42"/>
      <c r="EK239" s="9" t="s">
        <v>990</v>
      </c>
      <c r="FI239" s="42"/>
    </row>
    <row r="240" spans="1:223" hidden="1">
      <c r="A240">
        <v>238</v>
      </c>
      <c r="B240">
        <v>3391486961</v>
      </c>
      <c r="C240">
        <v>56353112</v>
      </c>
      <c r="D240" s="87">
        <v>41856.545416666668</v>
      </c>
      <c r="E240" s="1">
        <v>41856.549560185187</v>
      </c>
      <c r="F240" t="s">
        <v>920</v>
      </c>
      <c r="H240" t="s">
        <v>363</v>
      </c>
      <c r="I240" s="3" t="s">
        <v>35</v>
      </c>
      <c r="M240" s="6" t="s">
        <v>39</v>
      </c>
      <c r="S240" s="3" t="s">
        <v>921</v>
      </c>
      <c r="T240" s="11" t="s">
        <v>950</v>
      </c>
      <c r="V240" s="6" t="s">
        <v>46</v>
      </c>
      <c r="AD240" s="6" t="s">
        <v>54</v>
      </c>
      <c r="AI240" s="6" t="s">
        <v>60</v>
      </c>
      <c r="BD240" s="6" t="s">
        <v>80</v>
      </c>
      <c r="BF240" s="6" t="s">
        <v>71</v>
      </c>
      <c r="BG240" s="10" t="s">
        <v>954</v>
      </c>
      <c r="BH240" s="3" t="s">
        <v>83</v>
      </c>
      <c r="BN240" s="3" t="s">
        <v>88</v>
      </c>
      <c r="BR240" s="6" t="s">
        <v>92</v>
      </c>
      <c r="BW240" s="3" t="s">
        <v>97</v>
      </c>
      <c r="CG240" s="6" t="s">
        <v>83</v>
      </c>
      <c r="CH240" s="9" t="s">
        <v>976</v>
      </c>
      <c r="CI240" s="6" t="s">
        <v>177</v>
      </c>
      <c r="CK240" s="6" t="s">
        <v>177</v>
      </c>
      <c r="DD240" s="6" t="s">
        <v>184</v>
      </c>
      <c r="DE240" s="6" t="s">
        <v>177</v>
      </c>
      <c r="DX240" s="3" t="s">
        <v>62</v>
      </c>
      <c r="DZ240" s="6" t="s">
        <v>922</v>
      </c>
      <c r="EA240" s="42" t="s">
        <v>981</v>
      </c>
      <c r="EB240" s="42"/>
      <c r="EC240" s="42"/>
      <c r="ED240" s="9" t="s">
        <v>981</v>
      </c>
      <c r="EE240" s="3" t="s">
        <v>923</v>
      </c>
      <c r="EF240" s="42" t="s">
        <v>1084</v>
      </c>
      <c r="EG240" s="42"/>
      <c r="EH240" s="42"/>
      <c r="EK240" s="9" t="s">
        <v>1084</v>
      </c>
      <c r="EL240" s="3" t="s">
        <v>62</v>
      </c>
      <c r="EN240" t="s">
        <v>142</v>
      </c>
      <c r="EW240" t="s">
        <v>151</v>
      </c>
      <c r="FE240" s="6" t="s">
        <v>62</v>
      </c>
      <c r="FI240" s="42"/>
      <c r="FM240" s="6" t="s">
        <v>63</v>
      </c>
      <c r="FQ240" s="6" t="s">
        <v>62</v>
      </c>
      <c r="FV240" s="6" t="s">
        <v>62</v>
      </c>
      <c r="GB240" s="4" t="s">
        <v>63</v>
      </c>
      <c r="GW240" s="6" t="s">
        <v>63</v>
      </c>
    </row>
    <row r="241" spans="1:223" hidden="1">
      <c r="A241">
        <v>239</v>
      </c>
      <c r="B241">
        <v>3391483773</v>
      </c>
      <c r="C241">
        <v>56353112</v>
      </c>
      <c r="D241" s="87">
        <v>41856.543888888889</v>
      </c>
      <c r="E241" s="1">
        <v>41856.550138888888</v>
      </c>
      <c r="F241" t="s">
        <v>924</v>
      </c>
      <c r="H241" t="s">
        <v>363</v>
      </c>
      <c r="J241" s="6" t="s">
        <v>36</v>
      </c>
      <c r="O241" s="6" t="s">
        <v>41</v>
      </c>
      <c r="S241" s="3" t="s">
        <v>252</v>
      </c>
      <c r="T241" s="11" t="s">
        <v>949</v>
      </c>
      <c r="V241" s="6" t="s">
        <v>46</v>
      </c>
      <c r="AA241" s="3" t="s">
        <v>51</v>
      </c>
      <c r="BI241" s="6" t="s">
        <v>84</v>
      </c>
      <c r="BN241" s="3" t="s">
        <v>88</v>
      </c>
      <c r="BU241" s="6" t="s">
        <v>95</v>
      </c>
      <c r="BY241" s="6" t="s">
        <v>99</v>
      </c>
      <c r="CC241" s="3" t="s">
        <v>63</v>
      </c>
      <c r="CJ241" s="6" t="s">
        <v>184</v>
      </c>
      <c r="CL241" s="6" t="s">
        <v>184</v>
      </c>
      <c r="CN241" s="6" t="s">
        <v>184</v>
      </c>
      <c r="CO241" s="6" t="s">
        <v>177</v>
      </c>
      <c r="CQ241" s="6" t="s">
        <v>177</v>
      </c>
      <c r="CT241" s="6" t="s">
        <v>184</v>
      </c>
      <c r="CV241" s="6" t="s">
        <v>184</v>
      </c>
      <c r="CX241" s="6" t="s">
        <v>184</v>
      </c>
      <c r="CZ241" s="6" t="s">
        <v>184</v>
      </c>
      <c r="DB241" s="6" t="s">
        <v>184</v>
      </c>
      <c r="DD241" s="6" t="s">
        <v>184</v>
      </c>
      <c r="DE241" s="6" t="s">
        <v>177</v>
      </c>
      <c r="DG241" s="6" t="s">
        <v>177</v>
      </c>
      <c r="DI241" s="6" t="s">
        <v>177</v>
      </c>
      <c r="DL241" s="6" t="s">
        <v>184</v>
      </c>
      <c r="DN241" s="6" t="s">
        <v>184</v>
      </c>
      <c r="DO241" s="6" t="s">
        <v>177</v>
      </c>
      <c r="DQ241" s="6" t="s">
        <v>925</v>
      </c>
      <c r="DR241" s="56" t="s">
        <v>984</v>
      </c>
      <c r="DS241" s="56" t="s">
        <v>985</v>
      </c>
      <c r="DX241" s="3" t="s">
        <v>62</v>
      </c>
      <c r="DZ241" s="6" t="s">
        <v>926</v>
      </c>
      <c r="EA241" s="42" t="s">
        <v>992</v>
      </c>
      <c r="EB241" s="42"/>
      <c r="EC241" s="42"/>
      <c r="ED241" s="9" t="s">
        <v>992</v>
      </c>
      <c r="EE241" s="3" t="s">
        <v>927</v>
      </c>
      <c r="EF241" s="42" t="s">
        <v>1108</v>
      </c>
      <c r="EG241" s="42"/>
      <c r="EH241" s="42"/>
      <c r="EK241" s="9" t="s">
        <v>1085</v>
      </c>
      <c r="EM241" s="4" t="s">
        <v>63</v>
      </c>
      <c r="FE241" s="6" t="s">
        <v>62</v>
      </c>
      <c r="FI241" s="42"/>
      <c r="FL241" s="6" t="s">
        <v>62</v>
      </c>
      <c r="FQ241" s="6" t="s">
        <v>62</v>
      </c>
      <c r="FV241" s="6" t="s">
        <v>62</v>
      </c>
      <c r="GA241" s="6" t="s">
        <v>62</v>
      </c>
      <c r="GE241" s="3">
        <v>1</v>
      </c>
      <c r="GL241" s="6">
        <v>4</v>
      </c>
      <c r="GN241" s="6">
        <v>2</v>
      </c>
      <c r="GS241" s="6">
        <v>3</v>
      </c>
      <c r="GV241" s="6" t="s">
        <v>62</v>
      </c>
      <c r="GZ241" s="6">
        <v>1</v>
      </c>
      <c r="HE241" s="6">
        <v>2</v>
      </c>
      <c r="HJ241" s="6">
        <v>3</v>
      </c>
      <c r="HO241" s="4">
        <v>4</v>
      </c>
    </row>
    <row r="242" spans="1:223" hidden="1">
      <c r="A242">
        <v>240</v>
      </c>
      <c r="B242">
        <v>3391481741</v>
      </c>
      <c r="C242">
        <v>56353112</v>
      </c>
      <c r="D242" s="87">
        <v>41856.542824074073</v>
      </c>
      <c r="E242" s="1">
        <v>41856.556539351855</v>
      </c>
      <c r="F242" t="s">
        <v>928</v>
      </c>
      <c r="H242" t="s">
        <v>363</v>
      </c>
      <c r="I242" s="3" t="s">
        <v>35</v>
      </c>
      <c r="P242" s="6" t="s">
        <v>42</v>
      </c>
      <c r="S242" s="3" t="s">
        <v>182</v>
      </c>
      <c r="T242" s="11" t="s">
        <v>949</v>
      </c>
      <c r="X242" s="6" t="s">
        <v>48</v>
      </c>
      <c r="AA242" s="3" t="s">
        <v>51</v>
      </c>
      <c r="BK242" s="6" t="s">
        <v>86</v>
      </c>
      <c r="BN242" s="3" t="s">
        <v>88</v>
      </c>
      <c r="BQ242" s="6" t="s">
        <v>91</v>
      </c>
      <c r="BW242" s="3" t="s">
        <v>97</v>
      </c>
      <c r="CF242" s="6" t="s">
        <v>104</v>
      </c>
      <c r="CN242" s="6" t="s">
        <v>184</v>
      </c>
      <c r="CS242" s="6" t="s">
        <v>177</v>
      </c>
      <c r="CV242" s="6" t="s">
        <v>184</v>
      </c>
      <c r="CX242" s="6" t="s">
        <v>184</v>
      </c>
      <c r="DA242" s="6" t="s">
        <v>177</v>
      </c>
      <c r="DD242" s="6" t="s">
        <v>184</v>
      </c>
      <c r="DE242" s="6" t="s">
        <v>177</v>
      </c>
      <c r="DG242" s="6" t="s">
        <v>177</v>
      </c>
      <c r="DJ242" s="6" t="s">
        <v>184</v>
      </c>
      <c r="DN242" s="6" t="s">
        <v>184</v>
      </c>
      <c r="DP242" s="6" t="s">
        <v>184</v>
      </c>
      <c r="DQ242" s="6" t="s">
        <v>971</v>
      </c>
      <c r="DR242" s="56" t="s">
        <v>986</v>
      </c>
      <c r="DS242" s="56" t="s">
        <v>985</v>
      </c>
      <c r="DY242" s="6" t="s">
        <v>63</v>
      </c>
      <c r="DZ242" s="6" t="s">
        <v>929</v>
      </c>
      <c r="EA242" s="42" t="s">
        <v>993</v>
      </c>
      <c r="EB242" s="42"/>
      <c r="EC242" s="42"/>
      <c r="ED242" s="4" t="s">
        <v>993</v>
      </c>
      <c r="EE242" s="3" t="s">
        <v>1031</v>
      </c>
      <c r="EF242" s="42" t="s">
        <v>1084</v>
      </c>
      <c r="EG242" s="42" t="s">
        <v>1081</v>
      </c>
      <c r="EH242" s="42"/>
      <c r="EK242" s="9" t="s">
        <v>1104</v>
      </c>
      <c r="EM242" s="4" t="s">
        <v>63</v>
      </c>
      <c r="FF242" s="6" t="s">
        <v>63</v>
      </c>
      <c r="FG242" s="6" t="s">
        <v>930</v>
      </c>
      <c r="FH242" s="41" t="s">
        <v>1006</v>
      </c>
      <c r="FI242" s="53"/>
      <c r="FJ242" s="10" t="s">
        <v>1006</v>
      </c>
      <c r="FM242" s="6" t="s">
        <v>63</v>
      </c>
      <c r="FR242" s="6" t="s">
        <v>63</v>
      </c>
      <c r="FW242" s="6" t="s">
        <v>63</v>
      </c>
      <c r="GB242" s="4" t="s">
        <v>63</v>
      </c>
      <c r="GV242" s="6" t="s">
        <v>62</v>
      </c>
      <c r="GZ242" s="6">
        <v>1</v>
      </c>
      <c r="HF242" s="6">
        <v>3</v>
      </c>
      <c r="HK242" s="6">
        <v>4</v>
      </c>
      <c r="HM242" s="6">
        <v>2</v>
      </c>
    </row>
    <row r="243" spans="1:223" hidden="1">
      <c r="A243">
        <v>241</v>
      </c>
      <c r="B243">
        <v>3391446688</v>
      </c>
      <c r="C243">
        <v>56353112</v>
      </c>
      <c r="D243" s="87">
        <v>41856.529027777775</v>
      </c>
      <c r="E243" s="1">
        <v>41856.532523148147</v>
      </c>
      <c r="F243" t="s">
        <v>931</v>
      </c>
      <c r="H243" t="s">
        <v>363</v>
      </c>
      <c r="J243" s="6" t="s">
        <v>36</v>
      </c>
      <c r="Q243" s="6" t="s">
        <v>43</v>
      </c>
      <c r="S243" s="3" t="s">
        <v>252</v>
      </c>
      <c r="T243" s="11" t="s">
        <v>949</v>
      </c>
      <c r="U243" s="3" t="s">
        <v>45</v>
      </c>
      <c r="AA243" s="3" t="s">
        <v>51</v>
      </c>
      <c r="BL243" s="6" t="s">
        <v>87</v>
      </c>
      <c r="BO243" s="6" t="s">
        <v>89</v>
      </c>
      <c r="BT243" s="6" t="s">
        <v>94</v>
      </c>
      <c r="BW243" s="3" t="s">
        <v>97</v>
      </c>
      <c r="CC243" s="3" t="s">
        <v>63</v>
      </c>
      <c r="CJ243" s="6" t="s">
        <v>184</v>
      </c>
      <c r="CL243" s="6" t="s">
        <v>184</v>
      </c>
      <c r="CN243" s="6" t="s">
        <v>184</v>
      </c>
      <c r="CO243" s="6" t="s">
        <v>177</v>
      </c>
      <c r="CQ243" s="6" t="s">
        <v>177</v>
      </c>
      <c r="CS243" s="6" t="s">
        <v>177</v>
      </c>
      <c r="CX243" s="6" t="s">
        <v>184</v>
      </c>
      <c r="DA243" s="6" t="s">
        <v>177</v>
      </c>
      <c r="DD243" s="6" t="s">
        <v>184</v>
      </c>
      <c r="DE243" s="6" t="s">
        <v>177</v>
      </c>
      <c r="DG243" s="6" t="s">
        <v>177</v>
      </c>
      <c r="DI243" s="6" t="s">
        <v>177</v>
      </c>
      <c r="DL243" s="6" t="s">
        <v>184</v>
      </c>
      <c r="DN243" s="6" t="s">
        <v>184</v>
      </c>
      <c r="DO243" s="6" t="s">
        <v>177</v>
      </c>
      <c r="DX243" s="3" t="s">
        <v>62</v>
      </c>
      <c r="EA243" s="42"/>
      <c r="EB243" s="42"/>
      <c r="EC243" s="42"/>
      <c r="EF243" s="42"/>
      <c r="EG243" s="42"/>
      <c r="EH243" s="42"/>
      <c r="EK243" s="9" t="s">
        <v>990</v>
      </c>
      <c r="EM243" s="4" t="s">
        <v>63</v>
      </c>
      <c r="FE243" s="6" t="s">
        <v>62</v>
      </c>
      <c r="FI243" s="42"/>
      <c r="FM243" s="6" t="s">
        <v>63</v>
      </c>
      <c r="FQ243" s="6" t="s">
        <v>62</v>
      </c>
      <c r="FV243" s="6" t="s">
        <v>62</v>
      </c>
      <c r="GB243" s="4" t="s">
        <v>63</v>
      </c>
      <c r="GV243" s="6" t="s">
        <v>62</v>
      </c>
      <c r="HA243" s="6">
        <v>2</v>
      </c>
      <c r="HF243" s="6">
        <v>3</v>
      </c>
      <c r="HK243" s="6">
        <v>4</v>
      </c>
      <c r="HL243" s="6">
        <v>1</v>
      </c>
    </row>
    <row r="244" spans="1:223" hidden="1">
      <c r="A244">
        <v>242</v>
      </c>
      <c r="B244">
        <v>3391443606</v>
      </c>
      <c r="C244">
        <v>56353112</v>
      </c>
      <c r="D244" s="87">
        <v>41856.527638888889</v>
      </c>
      <c r="E244" s="1">
        <v>41856.536481481482</v>
      </c>
      <c r="F244" t="s">
        <v>932</v>
      </c>
      <c r="H244" t="s">
        <v>363</v>
      </c>
      <c r="I244" s="3" t="s">
        <v>35</v>
      </c>
      <c r="Q244" s="6" t="s">
        <v>43</v>
      </c>
      <c r="S244" s="3" t="s">
        <v>294</v>
      </c>
      <c r="T244" s="11" t="s">
        <v>949</v>
      </c>
      <c r="V244" s="6" t="s">
        <v>46</v>
      </c>
      <c r="AD244" s="6" t="s">
        <v>54</v>
      </c>
      <c r="AH244" s="6" t="s">
        <v>59</v>
      </c>
      <c r="AK244" s="3" t="s">
        <v>62</v>
      </c>
      <c r="AZ244" s="6" t="s">
        <v>76</v>
      </c>
      <c r="BI244" s="6" t="s">
        <v>84</v>
      </c>
      <c r="BN244" s="3" t="s">
        <v>88</v>
      </c>
      <c r="BU244" s="6" t="s">
        <v>95</v>
      </c>
      <c r="BW244" s="3" t="s">
        <v>97</v>
      </c>
      <c r="CD244" s="6" t="s">
        <v>102</v>
      </c>
      <c r="CO244" s="6" t="s">
        <v>177</v>
      </c>
      <c r="CS244" s="6" t="s">
        <v>177</v>
      </c>
      <c r="DA244" s="6" t="s">
        <v>177</v>
      </c>
      <c r="DG244" s="6" t="s">
        <v>177</v>
      </c>
      <c r="DI244" s="6" t="s">
        <v>177</v>
      </c>
      <c r="DK244" s="6" t="s">
        <v>177</v>
      </c>
      <c r="DX244" s="3" t="s">
        <v>62</v>
      </c>
      <c r="DZ244" s="6" t="s">
        <v>933</v>
      </c>
      <c r="EA244" s="42" t="s">
        <v>992</v>
      </c>
      <c r="EB244" s="42" t="s">
        <v>981</v>
      </c>
      <c r="ED244" s="4" t="s">
        <v>1131</v>
      </c>
      <c r="EE244" s="3" t="s">
        <v>934</v>
      </c>
      <c r="EF244" s="42" t="s">
        <v>1108</v>
      </c>
      <c r="EG244" s="42" t="s">
        <v>1084</v>
      </c>
      <c r="EH244" s="42"/>
      <c r="EK244" s="9" t="s">
        <v>1102</v>
      </c>
      <c r="EM244" s="4" t="s">
        <v>63</v>
      </c>
      <c r="FE244" s="6" t="s">
        <v>62</v>
      </c>
      <c r="FI244" s="42"/>
      <c r="FL244" s="6" t="s">
        <v>62</v>
      </c>
      <c r="FQ244" s="6" t="s">
        <v>62</v>
      </c>
      <c r="FV244" s="6" t="s">
        <v>62</v>
      </c>
      <c r="GA244" s="6" t="s">
        <v>62</v>
      </c>
      <c r="GE244" s="3">
        <v>1</v>
      </c>
      <c r="GJ244" s="6">
        <v>2</v>
      </c>
      <c r="GO244" s="6">
        <v>3</v>
      </c>
      <c r="GT244" s="4">
        <v>4</v>
      </c>
      <c r="GV244" s="6" t="s">
        <v>62</v>
      </c>
      <c r="HB244" s="6">
        <v>3</v>
      </c>
      <c r="HE244" s="6">
        <v>2</v>
      </c>
      <c r="HK244" s="6">
        <v>4</v>
      </c>
      <c r="HL244" s="6">
        <v>1</v>
      </c>
    </row>
    <row r="245" spans="1:223" hidden="1">
      <c r="A245">
        <v>243</v>
      </c>
      <c r="B245">
        <v>3391437911</v>
      </c>
      <c r="C245">
        <v>56353112</v>
      </c>
      <c r="D245" s="87">
        <v>41856.525567129633</v>
      </c>
      <c r="E245" s="1">
        <v>41856.529189814813</v>
      </c>
      <c r="F245" t="s">
        <v>935</v>
      </c>
      <c r="H245" t="s">
        <v>363</v>
      </c>
      <c r="J245" s="6" t="s">
        <v>36</v>
      </c>
      <c r="O245" s="6" t="s">
        <v>41</v>
      </c>
      <c r="S245" s="3" t="s">
        <v>310</v>
      </c>
      <c r="T245" s="11" t="s">
        <v>949</v>
      </c>
      <c r="U245" s="3" t="s">
        <v>45</v>
      </c>
      <c r="AB245" s="6" t="s">
        <v>52</v>
      </c>
      <c r="BH245" s="3" t="s">
        <v>83</v>
      </c>
      <c r="BN245" s="3" t="s">
        <v>88</v>
      </c>
      <c r="BS245" s="6" t="s">
        <v>93</v>
      </c>
      <c r="CA245" s="6" t="s">
        <v>101</v>
      </c>
      <c r="CC245" s="3" t="s">
        <v>63</v>
      </c>
      <c r="CI245" s="6" t="s">
        <v>177</v>
      </c>
      <c r="CK245" s="6" t="s">
        <v>177</v>
      </c>
      <c r="CQ245" s="6" t="s">
        <v>177</v>
      </c>
      <c r="CS245" s="6" t="s">
        <v>177</v>
      </c>
      <c r="CY245" s="6" t="s">
        <v>177</v>
      </c>
      <c r="DE245" s="6" t="s">
        <v>177</v>
      </c>
      <c r="DG245" s="6" t="s">
        <v>177</v>
      </c>
      <c r="DI245" s="6" t="s">
        <v>177</v>
      </c>
      <c r="DK245" s="6" t="s">
        <v>177</v>
      </c>
      <c r="DO245" s="6" t="s">
        <v>177</v>
      </c>
      <c r="DX245" s="3" t="s">
        <v>62</v>
      </c>
      <c r="EA245" s="42"/>
      <c r="EB245" s="42"/>
      <c r="EC245" s="42"/>
      <c r="EF245" s="42"/>
      <c r="EG245" s="42"/>
      <c r="EH245" s="42"/>
      <c r="EK245" s="9" t="s">
        <v>990</v>
      </c>
      <c r="EM245" s="4" t="s">
        <v>63</v>
      </c>
      <c r="FD245" s="3" t="s">
        <v>155</v>
      </c>
      <c r="FG245" s="6" t="s">
        <v>300</v>
      </c>
      <c r="FH245" s="41" t="s">
        <v>1009</v>
      </c>
      <c r="FI245" s="53"/>
      <c r="FJ245" s="10" t="s">
        <v>1009</v>
      </c>
      <c r="FK245" s="3" t="s">
        <v>155</v>
      </c>
      <c r="FN245" s="6" t="s">
        <v>936</v>
      </c>
      <c r="FO245" s="9" t="s">
        <v>1009</v>
      </c>
      <c r="FR245" s="6" t="s">
        <v>63</v>
      </c>
      <c r="FV245" s="6" t="s">
        <v>62</v>
      </c>
      <c r="GA245" s="6" t="s">
        <v>62</v>
      </c>
      <c r="GF245" s="6">
        <v>2</v>
      </c>
      <c r="GK245" s="6">
        <v>3</v>
      </c>
      <c r="GP245" s="6">
        <v>4</v>
      </c>
      <c r="GQ245" s="6">
        <v>1</v>
      </c>
      <c r="GV245" s="6" t="s">
        <v>62</v>
      </c>
      <c r="HB245" s="6">
        <v>3</v>
      </c>
      <c r="HE245" s="6">
        <v>2</v>
      </c>
      <c r="HK245" s="6">
        <v>4</v>
      </c>
      <c r="HL245" s="6">
        <v>1</v>
      </c>
    </row>
    <row r="246" spans="1:223" hidden="1">
      <c r="A246">
        <v>244</v>
      </c>
      <c r="B246">
        <v>3391406508</v>
      </c>
      <c r="C246">
        <v>56353112</v>
      </c>
      <c r="D246" s="87">
        <v>41856.511597222219</v>
      </c>
      <c r="E246" s="1">
        <v>41856.514085648145</v>
      </c>
      <c r="F246" t="s">
        <v>937</v>
      </c>
      <c r="H246" t="s">
        <v>363</v>
      </c>
      <c r="J246" s="6" t="s">
        <v>36</v>
      </c>
      <c r="M246" s="6" t="s">
        <v>39</v>
      </c>
      <c r="S246" s="3" t="s">
        <v>310</v>
      </c>
      <c r="T246" s="11" t="s">
        <v>949</v>
      </c>
      <c r="U246" s="3" t="s">
        <v>45</v>
      </c>
      <c r="AD246" s="6" t="s">
        <v>54</v>
      </c>
      <c r="AH246" s="6" t="s">
        <v>59</v>
      </c>
      <c r="AK246" s="3" t="s">
        <v>62</v>
      </c>
      <c r="BD246" s="6" t="s">
        <v>80</v>
      </c>
      <c r="BF246" s="6" t="s">
        <v>938</v>
      </c>
      <c r="BG246" s="10" t="s">
        <v>956</v>
      </c>
      <c r="BL246" s="6" t="s">
        <v>87</v>
      </c>
      <c r="BO246" s="6" t="s">
        <v>89</v>
      </c>
      <c r="BT246" s="6" t="s">
        <v>94</v>
      </c>
      <c r="BY246" s="6" t="s">
        <v>99</v>
      </c>
      <c r="CD246" s="6" t="s">
        <v>102</v>
      </c>
      <c r="EA246" s="42"/>
      <c r="EB246" s="42"/>
      <c r="EC246" s="42"/>
      <c r="EF246" s="42"/>
      <c r="EG246" s="42"/>
      <c r="EH246" s="42"/>
      <c r="EK246" s="9" t="s">
        <v>990</v>
      </c>
      <c r="FI246" s="42"/>
    </row>
    <row r="247" spans="1:223" hidden="1">
      <c r="A247">
        <v>245</v>
      </c>
      <c r="B247">
        <v>3391382979</v>
      </c>
      <c r="C247">
        <v>56353112</v>
      </c>
      <c r="D247" s="87">
        <v>41856.500578703701</v>
      </c>
      <c r="E247" s="1">
        <v>41856.503344907411</v>
      </c>
      <c r="F247" t="s">
        <v>939</v>
      </c>
      <c r="H247" t="s">
        <v>363</v>
      </c>
      <c r="I247" s="3" t="s">
        <v>35</v>
      </c>
      <c r="N247" s="6" t="s">
        <v>40</v>
      </c>
      <c r="S247" s="3" t="s">
        <v>359</v>
      </c>
      <c r="T247" s="11" t="s">
        <v>949</v>
      </c>
      <c r="V247" s="6" t="s">
        <v>46</v>
      </c>
      <c r="AD247" s="6" t="s">
        <v>54</v>
      </c>
      <c r="AI247" s="6" t="s">
        <v>60</v>
      </c>
      <c r="AZ247" s="6" t="s">
        <v>76</v>
      </c>
      <c r="BI247" s="6" t="s">
        <v>84</v>
      </c>
      <c r="BP247" s="4" t="s">
        <v>90</v>
      </c>
      <c r="BT247" s="6" t="s">
        <v>94</v>
      </c>
      <c r="BY247" s="6" t="s">
        <v>99</v>
      </c>
      <c r="CE247" s="6" t="s">
        <v>103</v>
      </c>
      <c r="CJ247" s="6" t="s">
        <v>184</v>
      </c>
      <c r="CN247" s="6" t="s">
        <v>184</v>
      </c>
      <c r="CO247" s="6" t="s">
        <v>177</v>
      </c>
      <c r="CQ247" s="6" t="s">
        <v>177</v>
      </c>
      <c r="CS247" s="6" t="s">
        <v>177</v>
      </c>
      <c r="CV247" s="6" t="s">
        <v>184</v>
      </c>
      <c r="CZ247" s="6" t="s">
        <v>184</v>
      </c>
      <c r="DB247" s="6" t="s">
        <v>184</v>
      </c>
      <c r="DD247" s="6" t="s">
        <v>184</v>
      </c>
      <c r="DG247" s="6" t="s">
        <v>177</v>
      </c>
      <c r="DI247" s="6" t="s">
        <v>177</v>
      </c>
      <c r="DL247" s="6" t="s">
        <v>184</v>
      </c>
      <c r="DN247" s="6" t="s">
        <v>184</v>
      </c>
      <c r="DY247" s="6" t="s">
        <v>63</v>
      </c>
      <c r="DZ247" s="6" t="s">
        <v>940</v>
      </c>
      <c r="EA247" s="42" t="s">
        <v>982</v>
      </c>
      <c r="EB247" s="42"/>
      <c r="EC247" s="42"/>
      <c r="ED247" s="4" t="s">
        <v>1128</v>
      </c>
      <c r="EE247" s="3" t="s">
        <v>443</v>
      </c>
      <c r="EF247" s="42" t="s">
        <v>1110</v>
      </c>
      <c r="EG247" s="42"/>
      <c r="EH247" s="42"/>
      <c r="EK247" s="9" t="s">
        <v>1087</v>
      </c>
      <c r="EL247" s="3" t="s">
        <v>62</v>
      </c>
      <c r="EN247" t="s">
        <v>142</v>
      </c>
      <c r="EP247" t="s">
        <v>144</v>
      </c>
      <c r="ET247" t="s">
        <v>148</v>
      </c>
      <c r="EY247" t="s">
        <v>153</v>
      </c>
      <c r="FE247" s="6" t="s">
        <v>62</v>
      </c>
      <c r="FI247" s="42"/>
      <c r="FM247" s="6" t="s">
        <v>63</v>
      </c>
      <c r="FQ247" s="6" t="s">
        <v>62</v>
      </c>
      <c r="FV247" s="6" t="s">
        <v>62</v>
      </c>
      <c r="GA247" s="6" t="s">
        <v>62</v>
      </c>
      <c r="GG247" s="6">
        <v>3</v>
      </c>
      <c r="GL247" s="6">
        <v>4</v>
      </c>
      <c r="GN247" s="6">
        <v>2</v>
      </c>
      <c r="GQ247" s="6">
        <v>1</v>
      </c>
      <c r="GV247" s="6" t="s">
        <v>62</v>
      </c>
      <c r="HB247" s="6">
        <v>3</v>
      </c>
      <c r="HE247" s="6">
        <v>2</v>
      </c>
      <c r="HK247" s="6">
        <v>4</v>
      </c>
      <c r="HL247" s="6">
        <v>1</v>
      </c>
    </row>
    <row r="248" spans="1:223">
      <c r="A248">
        <v>246</v>
      </c>
      <c r="B248">
        <v>3391379575</v>
      </c>
      <c r="C248">
        <v>56353112</v>
      </c>
      <c r="D248" s="87">
        <v>41856.498645833337</v>
      </c>
      <c r="E248" s="1">
        <v>41856.50513888889</v>
      </c>
      <c r="F248" t="s">
        <v>941</v>
      </c>
      <c r="H248" t="s">
        <v>363</v>
      </c>
      <c r="I248" s="3" t="s">
        <v>35</v>
      </c>
      <c r="N248" s="6" t="s">
        <v>40</v>
      </c>
      <c r="S248" s="3" t="s">
        <v>294</v>
      </c>
      <c r="T248" s="11" t="s">
        <v>949</v>
      </c>
      <c r="V248" s="6" t="s">
        <v>46</v>
      </c>
      <c r="AD248" s="6" t="s">
        <v>54</v>
      </c>
      <c r="AI248" s="6" t="s">
        <v>60</v>
      </c>
      <c r="BD248" s="6" t="s">
        <v>80</v>
      </c>
      <c r="BF248" s="6" t="s">
        <v>247</v>
      </c>
      <c r="BG248" s="11" t="s">
        <v>247</v>
      </c>
      <c r="BI248" s="6" t="s">
        <v>84</v>
      </c>
      <c r="BN248" s="3" t="s">
        <v>88</v>
      </c>
      <c r="BT248" s="6" t="s">
        <v>94</v>
      </c>
      <c r="BW248" s="3" t="s">
        <v>97</v>
      </c>
      <c r="CC248" s="3" t="s">
        <v>63</v>
      </c>
      <c r="CI248" s="6" t="s">
        <v>177</v>
      </c>
      <c r="CK248" s="6" t="s">
        <v>177</v>
      </c>
      <c r="CN248" s="6" t="s">
        <v>184</v>
      </c>
      <c r="CO248" s="6" t="s">
        <v>177</v>
      </c>
      <c r="CQ248" s="6" t="s">
        <v>177</v>
      </c>
      <c r="CS248" s="6" t="s">
        <v>177</v>
      </c>
      <c r="CU248" s="6" t="s">
        <v>177</v>
      </c>
      <c r="CX248" s="6" t="s">
        <v>184</v>
      </c>
      <c r="CZ248" s="6" t="s">
        <v>184</v>
      </c>
      <c r="DA248" s="6" t="s">
        <v>177</v>
      </c>
      <c r="DC248" s="6" t="s">
        <v>177</v>
      </c>
      <c r="DE248" s="6" t="s">
        <v>177</v>
      </c>
      <c r="DH248" s="6" t="s">
        <v>184</v>
      </c>
      <c r="DI248" s="6" t="s">
        <v>177</v>
      </c>
      <c r="DL248" s="6" t="s">
        <v>184</v>
      </c>
      <c r="DM248" s="6" t="s">
        <v>177</v>
      </c>
      <c r="DO248" s="6" t="s">
        <v>177</v>
      </c>
      <c r="DQ248" s="6" t="s">
        <v>942</v>
      </c>
      <c r="DR248" s="53" t="s">
        <v>984</v>
      </c>
      <c r="DX248" s="3" t="s">
        <v>62</v>
      </c>
      <c r="DZ248" s="6" t="s">
        <v>943</v>
      </c>
      <c r="EA248" s="42" t="s">
        <v>994</v>
      </c>
      <c r="EB248" s="42"/>
      <c r="EC248" s="42"/>
      <c r="ED248" s="4" t="s">
        <v>994</v>
      </c>
      <c r="EE248" s="3" t="s">
        <v>1032</v>
      </c>
      <c r="EF248" s="42" t="s">
        <v>1110</v>
      </c>
      <c r="EG248" s="42" t="s">
        <v>1111</v>
      </c>
      <c r="EH248" s="42" t="s">
        <v>1081</v>
      </c>
      <c r="EK248" s="9" t="s">
        <v>1099</v>
      </c>
      <c r="EL248" s="3" t="s">
        <v>62</v>
      </c>
      <c r="EN248" t="s">
        <v>142</v>
      </c>
      <c r="ET248" t="s">
        <v>148</v>
      </c>
      <c r="EV248" t="s">
        <v>150</v>
      </c>
      <c r="EW248" t="s">
        <v>151</v>
      </c>
      <c r="FD248" s="3" t="s">
        <v>155</v>
      </c>
      <c r="FG248" s="6" t="s">
        <v>944</v>
      </c>
      <c r="FH248" s="41" t="s">
        <v>1010</v>
      </c>
      <c r="FI248" s="53"/>
      <c r="FJ248" s="10" t="s">
        <v>1010</v>
      </c>
      <c r="FL248" s="6" t="s">
        <v>62</v>
      </c>
      <c r="FQ248" s="6" t="s">
        <v>62</v>
      </c>
      <c r="FV248" s="6" t="s">
        <v>62</v>
      </c>
      <c r="GA248" s="6" t="s">
        <v>62</v>
      </c>
      <c r="GE248" s="3">
        <v>1</v>
      </c>
      <c r="GL248" s="6">
        <v>4</v>
      </c>
      <c r="GO248" s="6">
        <v>3</v>
      </c>
      <c r="GR248" s="6">
        <v>2</v>
      </c>
      <c r="GV248" s="6" t="s">
        <v>62</v>
      </c>
      <c r="HA248" s="6">
        <v>2</v>
      </c>
      <c r="HG248" s="6">
        <v>4</v>
      </c>
      <c r="HJ248" s="6">
        <v>3</v>
      </c>
      <c r="HL248" s="6">
        <v>1</v>
      </c>
    </row>
    <row r="249" spans="1:223">
      <c r="E249" s="1"/>
      <c r="R249" s="6"/>
      <c r="DR249" s="53"/>
      <c r="FJ249" s="10"/>
    </row>
    <row r="250" spans="1:223" s="5" customFormat="1">
      <c r="A250" s="2"/>
      <c r="D250" s="89"/>
      <c r="E250" s="29"/>
      <c r="I250" s="46">
        <v>1</v>
      </c>
      <c r="J250" s="13"/>
      <c r="K250" s="48"/>
      <c r="L250" s="13">
        <v>2</v>
      </c>
      <c r="M250" s="13"/>
      <c r="N250" s="13"/>
      <c r="O250" s="13"/>
      <c r="P250" s="13"/>
      <c r="Q250" s="13"/>
      <c r="R250" s="13"/>
      <c r="S250" s="13">
        <v>3</v>
      </c>
      <c r="T250" s="30"/>
      <c r="U250" s="46">
        <v>4</v>
      </c>
      <c r="V250" s="13"/>
      <c r="W250" s="13"/>
      <c r="X250" s="13"/>
      <c r="Y250" s="13"/>
      <c r="Z250" s="48"/>
      <c r="AA250" s="46">
        <v>5</v>
      </c>
      <c r="AB250" s="13"/>
      <c r="AC250" s="13"/>
      <c r="AD250" s="13"/>
      <c r="AE250" s="13"/>
      <c r="AF250" s="13"/>
      <c r="AG250" s="48"/>
      <c r="AH250" s="13">
        <v>6</v>
      </c>
      <c r="AI250" s="13"/>
      <c r="AJ250" s="13"/>
      <c r="AK250" s="46">
        <v>7</v>
      </c>
      <c r="AL250" s="48"/>
      <c r="AM250" s="46">
        <v>8</v>
      </c>
      <c r="AN250" s="13"/>
      <c r="AO250" s="13"/>
      <c r="AP250" s="13"/>
      <c r="AQ250" s="48"/>
      <c r="AR250" s="13">
        <v>9</v>
      </c>
      <c r="AS250" s="13"/>
      <c r="AT250" s="13"/>
      <c r="AU250" s="13"/>
      <c r="AV250" s="13"/>
      <c r="AW250" s="13"/>
      <c r="AX250" s="13"/>
      <c r="AY250" s="13"/>
      <c r="AZ250" s="13"/>
      <c r="BA250" s="13"/>
      <c r="BB250" s="13"/>
      <c r="BC250" s="13"/>
      <c r="BD250" s="13"/>
      <c r="BE250" s="13"/>
      <c r="BF250" s="13"/>
      <c r="BG250" s="30"/>
      <c r="BH250" s="46">
        <v>10</v>
      </c>
      <c r="BI250" s="13"/>
      <c r="BJ250" s="13"/>
      <c r="BK250" s="13"/>
      <c r="BL250" s="13"/>
      <c r="BM250" s="48"/>
      <c r="BN250" s="46">
        <v>11</v>
      </c>
      <c r="BO250" s="13"/>
      <c r="BP250" s="48"/>
      <c r="BQ250" s="13">
        <v>12</v>
      </c>
      <c r="BR250" s="13"/>
      <c r="BS250" s="13"/>
      <c r="BT250" s="13"/>
      <c r="BU250" s="13"/>
      <c r="BV250" s="13"/>
      <c r="BW250" s="13">
        <v>13</v>
      </c>
      <c r="BX250" s="13"/>
      <c r="BY250" s="13"/>
      <c r="BZ250" s="13"/>
      <c r="CA250" s="13"/>
      <c r="CB250" s="13"/>
      <c r="CC250" s="46">
        <v>14</v>
      </c>
      <c r="CD250" s="13"/>
      <c r="CE250" s="13"/>
      <c r="CF250" s="13"/>
      <c r="CG250" s="13"/>
      <c r="CH250" s="47"/>
      <c r="CI250" s="13">
        <v>15</v>
      </c>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v>15</v>
      </c>
      <c r="DI250" s="13"/>
      <c r="DJ250" s="13"/>
      <c r="DK250" s="13"/>
      <c r="DL250" s="13"/>
      <c r="DM250" s="13"/>
      <c r="DN250" s="13"/>
      <c r="DO250" s="13"/>
      <c r="DP250" s="13"/>
      <c r="DQ250" s="13"/>
      <c r="DR250" s="54"/>
      <c r="DS250" s="54"/>
      <c r="DT250" s="54"/>
      <c r="DU250" s="54"/>
      <c r="DV250" s="54"/>
      <c r="DW250" s="30"/>
      <c r="DX250" s="46">
        <v>16</v>
      </c>
      <c r="DY250" s="13"/>
      <c r="DZ250" s="13"/>
      <c r="EA250" s="54"/>
      <c r="EB250" s="54"/>
      <c r="EC250" s="54"/>
      <c r="ED250" s="47"/>
      <c r="EE250" s="14">
        <v>17</v>
      </c>
      <c r="EF250" s="51"/>
      <c r="EG250" s="51"/>
      <c r="EH250" s="51"/>
      <c r="EI250" s="51"/>
      <c r="EJ250" s="75"/>
      <c r="EK250" s="18"/>
      <c r="EL250" s="46">
        <v>18</v>
      </c>
      <c r="EM250" s="48"/>
      <c r="EN250" s="13">
        <v>19</v>
      </c>
      <c r="EO250" s="13"/>
      <c r="EP250" s="13"/>
      <c r="EQ250" s="13"/>
      <c r="ER250" s="13"/>
      <c r="ES250" s="13"/>
      <c r="ET250" s="13"/>
      <c r="EU250" s="13"/>
      <c r="EV250" s="13"/>
      <c r="EW250" s="13"/>
      <c r="EX250" s="13"/>
      <c r="EY250" s="13"/>
      <c r="EZ250" s="13"/>
      <c r="FA250" s="54"/>
      <c r="FB250" s="13"/>
      <c r="FC250" s="30"/>
      <c r="FD250" s="14">
        <v>20</v>
      </c>
      <c r="FE250" s="15"/>
      <c r="FF250" s="15"/>
      <c r="FG250" s="15"/>
      <c r="FH250" s="51"/>
      <c r="FI250" s="51"/>
      <c r="FJ250" s="19"/>
      <c r="FK250" s="14">
        <v>21</v>
      </c>
      <c r="FL250" s="15"/>
      <c r="FM250" s="15"/>
      <c r="FN250" s="15"/>
      <c r="FO250" s="18"/>
      <c r="FP250" s="15">
        <v>22</v>
      </c>
      <c r="FQ250" s="15"/>
      <c r="FR250" s="15"/>
      <c r="FS250" s="15"/>
      <c r="FT250" s="18"/>
      <c r="FU250" s="14">
        <v>23</v>
      </c>
      <c r="FV250" s="15"/>
      <c r="FW250" s="15"/>
      <c r="FX250" s="15"/>
      <c r="FY250" s="19"/>
      <c r="FZ250" s="14">
        <v>24</v>
      </c>
      <c r="GA250" s="15"/>
      <c r="GB250" s="16"/>
      <c r="GC250" s="15">
        <v>25</v>
      </c>
      <c r="GD250" s="18"/>
      <c r="GE250" s="14">
        <v>26</v>
      </c>
      <c r="GF250" s="15"/>
      <c r="GG250" s="15"/>
      <c r="GH250" s="15"/>
      <c r="GI250" s="15"/>
      <c r="GJ250" s="15"/>
      <c r="GK250" s="15"/>
      <c r="GL250" s="15"/>
      <c r="GM250" s="15"/>
      <c r="GN250" s="15"/>
      <c r="GO250" s="15"/>
      <c r="GP250" s="15"/>
      <c r="GQ250" s="15"/>
      <c r="GR250" s="15"/>
      <c r="GS250" s="15"/>
      <c r="GT250" s="16"/>
      <c r="GU250" s="14">
        <v>27</v>
      </c>
      <c r="GV250" s="15"/>
      <c r="GW250" s="15"/>
      <c r="GX250" s="14">
        <v>28</v>
      </c>
      <c r="GY250" s="18"/>
      <c r="GZ250" s="15">
        <v>29</v>
      </c>
      <c r="HA250" s="15"/>
      <c r="HB250" s="15"/>
      <c r="HC250" s="15"/>
      <c r="HD250" s="15"/>
      <c r="HE250" s="15"/>
      <c r="HF250" s="15"/>
      <c r="HG250" s="15"/>
      <c r="HH250" s="15"/>
      <c r="HI250" s="15"/>
      <c r="HJ250" s="15"/>
      <c r="HK250" s="15"/>
      <c r="HL250" s="15"/>
      <c r="HM250" s="15"/>
      <c r="HN250" s="15"/>
      <c r="HO250" s="16"/>
    </row>
    <row r="251" spans="1:223" s="6" customFormat="1">
      <c r="A251" s="3"/>
      <c r="D251" s="85"/>
      <c r="E251" s="28"/>
      <c r="I251" s="3" t="s">
        <v>5</v>
      </c>
      <c r="K251" s="4"/>
      <c r="L251" s="6" t="s">
        <v>6</v>
      </c>
      <c r="S251" s="6" t="s">
        <v>1046</v>
      </c>
      <c r="T251" s="11" t="s">
        <v>951</v>
      </c>
      <c r="U251" s="3" t="s">
        <v>8</v>
      </c>
      <c r="Z251" s="4"/>
      <c r="AA251" s="3" t="s">
        <v>9</v>
      </c>
      <c r="AG251" s="4"/>
      <c r="AH251" s="6" t="s">
        <v>10</v>
      </c>
      <c r="AK251" s="3" t="s">
        <v>11</v>
      </c>
      <c r="AL251" s="4"/>
      <c r="AM251" s="3" t="s">
        <v>12</v>
      </c>
      <c r="AQ251" s="4"/>
      <c r="AR251" s="6" t="s">
        <v>13</v>
      </c>
      <c r="BG251" s="11"/>
      <c r="BH251" s="3" t="s">
        <v>14</v>
      </c>
      <c r="BM251" s="4"/>
      <c r="BN251" s="3" t="s">
        <v>15</v>
      </c>
      <c r="BP251" s="4"/>
      <c r="BQ251" s="6" t="s">
        <v>16</v>
      </c>
      <c r="BW251" s="6" t="s">
        <v>17</v>
      </c>
      <c r="CC251" s="3" t="s">
        <v>18</v>
      </c>
      <c r="CH251" s="9"/>
      <c r="CI251" s="6" t="s">
        <v>19</v>
      </c>
      <c r="DR251" s="41"/>
      <c r="DS251" s="41"/>
      <c r="DT251" s="41"/>
      <c r="DU251" s="41"/>
      <c r="DV251" s="41"/>
      <c r="DW251" s="11"/>
      <c r="DX251" s="3" t="s">
        <v>20</v>
      </c>
      <c r="EA251" s="41"/>
      <c r="EB251" s="41"/>
      <c r="EC251" s="41"/>
      <c r="ED251" s="9"/>
      <c r="EE251" s="3" t="s">
        <v>21</v>
      </c>
      <c r="EF251" s="41"/>
      <c r="EG251" s="41"/>
      <c r="EH251" s="41"/>
      <c r="EI251" s="41"/>
      <c r="EJ251" s="76"/>
      <c r="EK251" s="11"/>
      <c r="EL251" s="2" t="s">
        <v>22</v>
      </c>
      <c r="EM251" s="49"/>
      <c r="EN251" s="5" t="s">
        <v>23</v>
      </c>
      <c r="EO251" s="5"/>
      <c r="EP251" s="5"/>
      <c r="EQ251" s="5"/>
      <c r="ER251" s="5"/>
      <c r="ES251" s="5"/>
      <c r="ET251" s="5"/>
      <c r="EU251" s="5"/>
      <c r="EV251" s="5"/>
      <c r="EW251" s="5"/>
      <c r="EX251" s="5"/>
      <c r="EY251" s="5"/>
      <c r="EZ251" s="5"/>
      <c r="FA251" s="55"/>
      <c r="FB251" s="5"/>
      <c r="FC251" s="8"/>
      <c r="FD251" s="3" t="s">
        <v>24</v>
      </c>
      <c r="FH251" s="41"/>
      <c r="FI251" s="41"/>
      <c r="FJ251" s="11"/>
      <c r="FK251" s="3" t="s">
        <v>25</v>
      </c>
      <c r="FO251" s="9"/>
      <c r="FP251" s="6" t="s">
        <v>26</v>
      </c>
      <c r="FT251" s="9"/>
      <c r="FU251" s="3" t="s">
        <v>27</v>
      </c>
      <c r="FY251" s="11"/>
      <c r="FZ251" s="3" t="s">
        <v>28</v>
      </c>
      <c r="GB251" s="4"/>
      <c r="GC251" s="6" t="s">
        <v>29</v>
      </c>
      <c r="GD251" s="9"/>
      <c r="GE251" s="3" t="s">
        <v>30</v>
      </c>
      <c r="GT251" s="4"/>
      <c r="GU251" s="72" t="s">
        <v>31</v>
      </c>
      <c r="GX251" s="3" t="s">
        <v>32</v>
      </c>
      <c r="GY251" s="9"/>
      <c r="GZ251" s="6" t="s">
        <v>33</v>
      </c>
      <c r="HO251" s="4"/>
    </row>
    <row r="252" spans="1:223" s="6" customFormat="1">
      <c r="A252" s="3"/>
      <c r="D252" s="85"/>
      <c r="E252" s="28"/>
      <c r="I252" s="3" t="s">
        <v>35</v>
      </c>
      <c r="J252" s="6" t="s">
        <v>36</v>
      </c>
      <c r="K252" s="4" t="s">
        <v>37</v>
      </c>
      <c r="L252" s="6" t="s">
        <v>38</v>
      </c>
      <c r="M252" s="6" t="s">
        <v>39</v>
      </c>
      <c r="N252" s="6" t="s">
        <v>40</v>
      </c>
      <c r="O252" s="6" t="s">
        <v>41</v>
      </c>
      <c r="P252" s="6" t="s">
        <v>42</v>
      </c>
      <c r="Q252" s="6" t="s">
        <v>43</v>
      </c>
      <c r="R252" s="6" t="s">
        <v>37</v>
      </c>
      <c r="S252" s="6" t="s">
        <v>1047</v>
      </c>
      <c r="T252" s="11" t="s">
        <v>947</v>
      </c>
      <c r="U252" s="3" t="s">
        <v>45</v>
      </c>
      <c r="V252" s="6" t="s">
        <v>46</v>
      </c>
      <c r="W252" s="6" t="s">
        <v>47</v>
      </c>
      <c r="X252" s="6" t="s">
        <v>48</v>
      </c>
      <c r="Y252" s="6" t="s">
        <v>49</v>
      </c>
      <c r="Z252" s="4" t="s">
        <v>50</v>
      </c>
      <c r="AA252" s="3" t="s">
        <v>51</v>
      </c>
      <c r="AB252" s="6" t="s">
        <v>52</v>
      </c>
      <c r="AC252" s="6" t="s">
        <v>53</v>
      </c>
      <c r="AD252" s="6" t="s">
        <v>54</v>
      </c>
      <c r="AE252" s="6" t="s">
        <v>55</v>
      </c>
      <c r="AF252" s="6" t="s">
        <v>56</v>
      </c>
      <c r="AG252" s="4" t="s">
        <v>57</v>
      </c>
      <c r="AH252" s="6" t="s">
        <v>59</v>
      </c>
      <c r="AI252" s="6" t="s">
        <v>60</v>
      </c>
      <c r="AJ252" s="6" t="s">
        <v>61</v>
      </c>
      <c r="AK252" s="3" t="s">
        <v>62</v>
      </c>
      <c r="AL252" s="4" t="s">
        <v>63</v>
      </c>
      <c r="AM252" s="3" t="s">
        <v>64</v>
      </c>
      <c r="AN252" s="6" t="s">
        <v>65</v>
      </c>
      <c r="AO252" s="6" t="s">
        <v>66</v>
      </c>
      <c r="AP252" s="6" t="s">
        <v>67</v>
      </c>
      <c r="AQ252" s="4" t="s">
        <v>68</v>
      </c>
      <c r="AR252" s="6" t="s">
        <v>1044</v>
      </c>
      <c r="AS252" s="6" t="s">
        <v>69</v>
      </c>
      <c r="AT252" s="6" t="s">
        <v>70</v>
      </c>
      <c r="AU252" s="6" t="s">
        <v>71</v>
      </c>
      <c r="AV252" s="6" t="s">
        <v>72</v>
      </c>
      <c r="AW252" s="6" t="s">
        <v>73</v>
      </c>
      <c r="AX252" s="6" t="s">
        <v>74</v>
      </c>
      <c r="AY252" s="6" t="s">
        <v>75</v>
      </c>
      <c r="AZ252" s="6" t="s">
        <v>76</v>
      </c>
      <c r="BA252" s="6" t="s">
        <v>77</v>
      </c>
      <c r="BB252" s="6" t="s">
        <v>78</v>
      </c>
      <c r="BC252" s="6" t="s">
        <v>79</v>
      </c>
      <c r="BD252" s="6" t="s">
        <v>80</v>
      </c>
      <c r="BE252" s="6" t="s">
        <v>81</v>
      </c>
      <c r="BF252" s="11" t="s">
        <v>947</v>
      </c>
      <c r="BG252" s="11" t="s">
        <v>1034</v>
      </c>
      <c r="BH252" s="3" t="s">
        <v>83</v>
      </c>
      <c r="BI252" s="6" t="s">
        <v>84</v>
      </c>
      <c r="BJ252" s="6" t="s">
        <v>85</v>
      </c>
      <c r="BK252" s="6" t="s">
        <v>86</v>
      </c>
      <c r="BL252" s="6" t="s">
        <v>87</v>
      </c>
      <c r="BM252" s="4" t="s">
        <v>58</v>
      </c>
      <c r="BN252" s="3" t="s">
        <v>88</v>
      </c>
      <c r="BO252" s="6" t="s">
        <v>89</v>
      </c>
      <c r="BP252" s="4" t="s">
        <v>90</v>
      </c>
      <c r="BQ252" s="6" t="s">
        <v>91</v>
      </c>
      <c r="BR252" s="6" t="s">
        <v>92</v>
      </c>
      <c r="BS252" s="6" t="s">
        <v>93</v>
      </c>
      <c r="BT252" s="6" t="s">
        <v>94</v>
      </c>
      <c r="BU252" s="6" t="s">
        <v>95</v>
      </c>
      <c r="BV252" s="6" t="s">
        <v>96</v>
      </c>
      <c r="BW252" s="26" t="s">
        <v>97</v>
      </c>
      <c r="BX252" s="26" t="s">
        <v>98</v>
      </c>
      <c r="BY252" s="26" t="s">
        <v>99</v>
      </c>
      <c r="BZ252" s="26" t="s">
        <v>100</v>
      </c>
      <c r="CA252" s="26" t="s">
        <v>101</v>
      </c>
      <c r="CB252" s="26" t="s">
        <v>58</v>
      </c>
      <c r="CC252" s="3" t="s">
        <v>63</v>
      </c>
      <c r="CD252" s="6" t="s">
        <v>102</v>
      </c>
      <c r="CE252" s="6" t="s">
        <v>103</v>
      </c>
      <c r="CF252" s="6" t="s">
        <v>104</v>
      </c>
      <c r="CG252" s="6" t="s">
        <v>105</v>
      </c>
      <c r="CH252" s="9" t="s">
        <v>947</v>
      </c>
      <c r="CI252" s="26" t="s">
        <v>106</v>
      </c>
      <c r="CJ252" s="6" t="s">
        <v>107</v>
      </c>
      <c r="CK252" s="6" t="s">
        <v>108</v>
      </c>
      <c r="CL252" s="6" t="s">
        <v>109</v>
      </c>
      <c r="CM252" s="6" t="s">
        <v>110</v>
      </c>
      <c r="CN252" s="6" t="s">
        <v>111</v>
      </c>
      <c r="CO252" s="6" t="s">
        <v>112</v>
      </c>
      <c r="CP252" s="6" t="s">
        <v>113</v>
      </c>
      <c r="CQ252" s="6" t="s">
        <v>114</v>
      </c>
      <c r="CR252" s="6" t="s">
        <v>115</v>
      </c>
      <c r="CS252" s="6" t="s">
        <v>116</v>
      </c>
      <c r="CT252" s="6" t="s">
        <v>117</v>
      </c>
      <c r="CU252" s="6" t="s">
        <v>118</v>
      </c>
      <c r="CV252" s="6" t="s">
        <v>119</v>
      </c>
      <c r="CW252" s="6" t="s">
        <v>120</v>
      </c>
      <c r="CX252" s="6" t="s">
        <v>121</v>
      </c>
      <c r="CY252" s="6" t="s">
        <v>122</v>
      </c>
      <c r="CZ252" s="6" t="s">
        <v>123</v>
      </c>
      <c r="DA252" s="6" t="s">
        <v>124</v>
      </c>
      <c r="DB252" s="6" t="s">
        <v>125</v>
      </c>
      <c r="DC252" s="6" t="s">
        <v>126</v>
      </c>
      <c r="DD252" s="6" t="s">
        <v>127</v>
      </c>
      <c r="DE252" s="6" t="s">
        <v>128</v>
      </c>
      <c r="DF252" s="6" t="s">
        <v>129</v>
      </c>
      <c r="DG252" s="6" t="s">
        <v>130</v>
      </c>
      <c r="DH252" s="6" t="s">
        <v>131</v>
      </c>
      <c r="DI252" s="6" t="s">
        <v>132</v>
      </c>
      <c r="DJ252" s="6" t="s">
        <v>133</v>
      </c>
      <c r="DK252" s="6" t="s">
        <v>134</v>
      </c>
      <c r="DL252" s="6" t="s">
        <v>135</v>
      </c>
      <c r="DM252" s="6" t="s">
        <v>136</v>
      </c>
      <c r="DN252" s="6" t="s">
        <v>137</v>
      </c>
      <c r="DO252" s="6" t="s">
        <v>138</v>
      </c>
      <c r="DP252" s="6" t="s">
        <v>139</v>
      </c>
      <c r="DQ252" s="6" t="s">
        <v>140</v>
      </c>
      <c r="DR252" s="41" t="s">
        <v>988</v>
      </c>
      <c r="DS252" s="41"/>
      <c r="DT252" s="41"/>
      <c r="DU252" s="41"/>
      <c r="DV252" s="41"/>
      <c r="DW252" s="11"/>
      <c r="DX252" s="3" t="s">
        <v>62</v>
      </c>
      <c r="DY252" s="6" t="s">
        <v>63</v>
      </c>
      <c r="EA252" s="41"/>
      <c r="EB252" s="41"/>
      <c r="EC252" s="41"/>
      <c r="ED252" s="9"/>
      <c r="EE252" s="3"/>
      <c r="EF252" s="41"/>
      <c r="EG252" s="41"/>
      <c r="EH252" s="41"/>
      <c r="EI252" s="41"/>
      <c r="EJ252" s="76"/>
      <c r="EK252" s="11"/>
      <c r="EL252" s="3" t="s">
        <v>62</v>
      </c>
      <c r="EM252" s="4" t="s">
        <v>63</v>
      </c>
      <c r="EN252" s="6" t="s">
        <v>142</v>
      </c>
      <c r="EO252" s="6" t="s">
        <v>143</v>
      </c>
      <c r="EP252" s="6" t="s">
        <v>144</v>
      </c>
      <c r="EQ252" s="6" t="s">
        <v>145</v>
      </c>
      <c r="ER252" s="6" t="s">
        <v>146</v>
      </c>
      <c r="ES252" s="6" t="s">
        <v>147</v>
      </c>
      <c r="ET252" s="6" t="s">
        <v>148</v>
      </c>
      <c r="EU252" s="6" t="s">
        <v>149</v>
      </c>
      <c r="EV252" s="6" t="s">
        <v>150</v>
      </c>
      <c r="EW252" s="6" t="s">
        <v>151</v>
      </c>
      <c r="EX252" s="6" t="s">
        <v>152</v>
      </c>
      <c r="EY252" s="6" t="s">
        <v>153</v>
      </c>
      <c r="EZ252" s="6" t="s">
        <v>154</v>
      </c>
      <c r="FA252" s="41"/>
      <c r="FC252" s="9" t="s">
        <v>988</v>
      </c>
      <c r="FD252" s="20" t="s">
        <v>155</v>
      </c>
      <c r="FE252" s="21" t="s">
        <v>62</v>
      </c>
      <c r="FF252" s="21" t="s">
        <v>63</v>
      </c>
      <c r="FG252" s="21" t="s">
        <v>156</v>
      </c>
      <c r="FH252" s="52"/>
      <c r="FI252" s="52"/>
      <c r="FJ252" s="23" t="s">
        <v>988</v>
      </c>
      <c r="FK252" s="20" t="s">
        <v>155</v>
      </c>
      <c r="FL252" s="21" t="s">
        <v>62</v>
      </c>
      <c r="FM252" s="21" t="s">
        <v>63</v>
      </c>
      <c r="FN252" s="21" t="s">
        <v>156</v>
      </c>
      <c r="FO252" s="22" t="s">
        <v>988</v>
      </c>
      <c r="FP252" s="21" t="s">
        <v>155</v>
      </c>
      <c r="FQ252" s="21" t="s">
        <v>62</v>
      </c>
      <c r="FR252" s="21" t="s">
        <v>63</v>
      </c>
      <c r="FS252" s="21" t="s">
        <v>156</v>
      </c>
      <c r="FT252" s="22" t="s">
        <v>988</v>
      </c>
      <c r="FU252" s="20" t="s">
        <v>155</v>
      </c>
      <c r="FV252" s="21" t="s">
        <v>62</v>
      </c>
      <c r="FW252" s="21" t="s">
        <v>63</v>
      </c>
      <c r="FX252" s="21" t="s">
        <v>156</v>
      </c>
      <c r="FY252" s="23" t="s">
        <v>988</v>
      </c>
      <c r="FZ252" s="20" t="s">
        <v>157</v>
      </c>
      <c r="GA252" s="21" t="s">
        <v>62</v>
      </c>
      <c r="GB252" s="17" t="s">
        <v>63</v>
      </c>
      <c r="GC252" s="21" t="s">
        <v>44</v>
      </c>
      <c r="GD252" s="22" t="s">
        <v>988</v>
      </c>
      <c r="GE252" s="20" t="s">
        <v>158</v>
      </c>
      <c r="GF252" s="21" t="s">
        <v>159</v>
      </c>
      <c r="GG252" s="21" t="s">
        <v>160</v>
      </c>
      <c r="GH252" s="21" t="s">
        <v>161</v>
      </c>
      <c r="GI252" s="21" t="s">
        <v>162</v>
      </c>
      <c r="GJ252" s="21" t="s">
        <v>163</v>
      </c>
      <c r="GK252" s="21" t="s">
        <v>164</v>
      </c>
      <c r="GL252" s="21" t="s">
        <v>165</v>
      </c>
      <c r="GM252" s="21" t="s">
        <v>166</v>
      </c>
      <c r="GN252" s="21" t="s">
        <v>167</v>
      </c>
      <c r="GO252" s="21" t="s">
        <v>168</v>
      </c>
      <c r="GP252" s="21" t="s">
        <v>169</v>
      </c>
      <c r="GQ252" s="21" t="s">
        <v>170</v>
      </c>
      <c r="GR252" s="21" t="s">
        <v>171</v>
      </c>
      <c r="GS252" s="21" t="s">
        <v>172</v>
      </c>
      <c r="GT252" s="17" t="s">
        <v>173</v>
      </c>
      <c r="GU252" s="20" t="s">
        <v>157</v>
      </c>
      <c r="GV252" s="21" t="s">
        <v>62</v>
      </c>
      <c r="GW252" s="21" t="s">
        <v>63</v>
      </c>
      <c r="GX252" s="20" t="s">
        <v>44</v>
      </c>
      <c r="GY252" s="22" t="s">
        <v>988</v>
      </c>
      <c r="GZ252" s="21" t="s">
        <v>158</v>
      </c>
      <c r="HA252" s="21" t="s">
        <v>159</v>
      </c>
      <c r="HB252" s="21" t="s">
        <v>160</v>
      </c>
      <c r="HC252" s="21" t="s">
        <v>161</v>
      </c>
      <c r="HD252" s="21" t="s">
        <v>162</v>
      </c>
      <c r="HE252" s="21" t="s">
        <v>163</v>
      </c>
      <c r="HF252" s="21" t="s">
        <v>164</v>
      </c>
      <c r="HG252" s="21" t="s">
        <v>165</v>
      </c>
      <c r="HH252" s="21" t="s">
        <v>166</v>
      </c>
      <c r="HI252" s="21" t="s">
        <v>167</v>
      </c>
      <c r="HJ252" s="21" t="s">
        <v>168</v>
      </c>
      <c r="HK252" s="21" t="s">
        <v>169</v>
      </c>
      <c r="HL252" s="21" t="s">
        <v>170</v>
      </c>
      <c r="HM252" s="21" t="s">
        <v>171</v>
      </c>
      <c r="HN252" s="21" t="s">
        <v>172</v>
      </c>
      <c r="HO252" s="17" t="s">
        <v>173</v>
      </c>
    </row>
    <row r="253" spans="1:223" s="21" customFormat="1">
      <c r="A253" s="20"/>
      <c r="D253" s="86"/>
      <c r="E253" s="31"/>
      <c r="I253" s="20"/>
      <c r="K253" s="17"/>
      <c r="T253" s="23"/>
      <c r="U253" s="20"/>
      <c r="Z253" s="17"/>
      <c r="AA253" s="20"/>
      <c r="AG253" s="17"/>
      <c r="AK253" s="20"/>
      <c r="AL253" s="17"/>
      <c r="AM253" s="20"/>
      <c r="AQ253" s="17"/>
      <c r="BF253" s="23" t="s">
        <v>1118</v>
      </c>
      <c r="BG253" s="23" t="s">
        <v>1119</v>
      </c>
      <c r="BH253" s="20"/>
      <c r="BM253" s="17"/>
      <c r="BN253" s="20"/>
      <c r="BP253" s="17"/>
      <c r="BW253" s="24"/>
      <c r="BX253" s="24"/>
      <c r="BY253" s="24"/>
      <c r="BZ253" s="24"/>
      <c r="CA253" s="24"/>
      <c r="CB253" s="24"/>
      <c r="CC253" s="20"/>
      <c r="CG253" s="21" t="s">
        <v>1116</v>
      </c>
      <c r="CH253" s="22" t="s">
        <v>1117</v>
      </c>
      <c r="CI253" s="24" t="s">
        <v>177</v>
      </c>
      <c r="CJ253" s="24" t="s">
        <v>184</v>
      </c>
      <c r="CK253" s="24" t="s">
        <v>177</v>
      </c>
      <c r="CL253" s="24" t="s">
        <v>184</v>
      </c>
      <c r="CM253" s="24" t="s">
        <v>177</v>
      </c>
      <c r="CN253" s="24" t="s">
        <v>184</v>
      </c>
      <c r="CO253" s="24" t="s">
        <v>177</v>
      </c>
      <c r="CP253" s="24" t="s">
        <v>184</v>
      </c>
      <c r="CQ253" s="24" t="s">
        <v>177</v>
      </c>
      <c r="CR253" s="24" t="s">
        <v>184</v>
      </c>
      <c r="CS253" s="24" t="s">
        <v>177</v>
      </c>
      <c r="CT253" s="24" t="s">
        <v>184</v>
      </c>
      <c r="CU253" s="24" t="s">
        <v>177</v>
      </c>
      <c r="CV253" s="24" t="s">
        <v>184</v>
      </c>
      <c r="CW253" s="24" t="s">
        <v>177</v>
      </c>
      <c r="CX253" s="24" t="s">
        <v>184</v>
      </c>
      <c r="CY253" s="24" t="s">
        <v>177</v>
      </c>
      <c r="CZ253" s="24" t="s">
        <v>184</v>
      </c>
      <c r="DA253" s="24" t="s">
        <v>177</v>
      </c>
      <c r="DB253" s="24" t="s">
        <v>184</v>
      </c>
      <c r="DC253" s="24" t="s">
        <v>177</v>
      </c>
      <c r="DD253" s="24" t="s">
        <v>184</v>
      </c>
      <c r="DE253" s="24" t="s">
        <v>177</v>
      </c>
      <c r="DF253" s="24" t="s">
        <v>184</v>
      </c>
      <c r="DG253" s="24" t="s">
        <v>177</v>
      </c>
      <c r="DH253" s="24" t="s">
        <v>184</v>
      </c>
      <c r="DI253" s="24" t="s">
        <v>177</v>
      </c>
      <c r="DJ253" s="24" t="s">
        <v>184</v>
      </c>
      <c r="DK253" s="24" t="s">
        <v>177</v>
      </c>
      <c r="DL253" s="24" t="s">
        <v>184</v>
      </c>
      <c r="DM253" s="24" t="s">
        <v>177</v>
      </c>
      <c r="DN253" s="24" t="s">
        <v>184</v>
      </c>
      <c r="DO253" s="24" t="s">
        <v>177</v>
      </c>
      <c r="DP253" s="24" t="s">
        <v>184</v>
      </c>
      <c r="DQ253" s="32" t="s">
        <v>1114</v>
      </c>
      <c r="DR253" s="23"/>
      <c r="DS253" s="32"/>
      <c r="DT253" s="32"/>
      <c r="DU253" s="32"/>
      <c r="DV253" s="32"/>
      <c r="DW253" s="32" t="s">
        <v>1115</v>
      </c>
      <c r="DX253" s="20"/>
      <c r="DZ253" s="23" t="s">
        <v>1112</v>
      </c>
      <c r="EA253" s="23"/>
      <c r="EB253" s="23"/>
      <c r="EC253" s="23"/>
      <c r="ED253" s="9">
        <f>COUNTIF(ED4:ED248,"*")</f>
        <v>122</v>
      </c>
      <c r="EE253" s="80" t="s">
        <v>1113</v>
      </c>
      <c r="EF253" s="23"/>
      <c r="EG253" s="23"/>
      <c r="EH253" s="23"/>
      <c r="EI253" s="23"/>
      <c r="EJ253" s="58"/>
      <c r="EK253" s="23">
        <v>185</v>
      </c>
      <c r="EL253" s="20"/>
      <c r="EM253" s="17"/>
      <c r="EZ253" s="23" t="s">
        <v>1122</v>
      </c>
      <c r="FA253" s="23"/>
      <c r="FB253" s="23"/>
      <c r="FC253" s="22" t="s">
        <v>1123</v>
      </c>
      <c r="FH253" s="52"/>
      <c r="FI253" s="52"/>
      <c r="FJ253" s="23"/>
      <c r="FK253" s="20"/>
      <c r="FO253" s="22"/>
      <c r="FT253" s="23"/>
      <c r="FY253" s="23"/>
      <c r="FZ253" s="20"/>
      <c r="GB253" s="17"/>
      <c r="GD253" s="23"/>
      <c r="GX253" s="20"/>
      <c r="GY253" s="22"/>
    </row>
    <row r="254" spans="1:223">
      <c r="A254" t="s">
        <v>1035</v>
      </c>
      <c r="G254" t="s">
        <v>945</v>
      </c>
      <c r="H254">
        <f>COUNTIF(H4:H248,"F2F")</f>
        <v>33</v>
      </c>
      <c r="I254" s="3">
        <f>COUNTIF(I4:I248,"Female")</f>
        <v>168</v>
      </c>
      <c r="J254" s="6">
        <f>COUNTIF(J4:J248,"Male")</f>
        <v>75</v>
      </c>
      <c r="K254" s="4">
        <f>COUNTIF(K4:K248,"Prefer not to say")</f>
        <v>2</v>
      </c>
      <c r="L254">
        <f>COUNTIF(L4:L248,"16 - 25")</f>
        <v>15</v>
      </c>
      <c r="M254">
        <f>COUNTIF(M4:M248,"26 - 35")</f>
        <v>26</v>
      </c>
      <c r="N254">
        <f>COUNTIF(N4:N248,"36 - 45")</f>
        <v>44</v>
      </c>
      <c r="O254">
        <f>COUNTIF(O4:O248,"46 - 55")</f>
        <v>63</v>
      </c>
      <c r="P254">
        <f>COUNTIF(P4:P248,"56 - 65")</f>
        <v>53</v>
      </c>
      <c r="Q254">
        <f>COUNTIF(Q4:Q248,"Over 65")</f>
        <v>39</v>
      </c>
      <c r="R254">
        <f>COUNTIF(R4:R248,"Prefer not to say")</f>
        <v>5</v>
      </c>
      <c r="S254" s="12" t="s">
        <v>949</v>
      </c>
      <c r="T254" s="11">
        <f>COUNTIF(T4:T248,"Local")</f>
        <v>216</v>
      </c>
      <c r="U254" s="3">
        <f>COUNTIF(U4:U248,"daily")</f>
        <v>71</v>
      </c>
      <c r="V254" s="6">
        <f>COUNTIF(V4:V248,"More than once a week")</f>
        <v>108</v>
      </c>
      <c r="W254" s="6">
        <f>COUNTIF(W4:W248,"Weekly")</f>
        <v>34</v>
      </c>
      <c r="X254" s="6">
        <f>COUNTIF(X4:X248,"Fortnightly")</f>
        <v>5</v>
      </c>
      <c r="Y254" s="6">
        <f>COUNTIF(Y4:Y248,"More than once a Month")</f>
        <v>5</v>
      </c>
      <c r="Z254" s="4">
        <f>COUNTIF(Z4:Z248,"Once a Month or less")</f>
        <v>22</v>
      </c>
      <c r="AA254" s="3">
        <f>COUNTIF(AA4:AA248,"On foot all the way")</f>
        <v>81</v>
      </c>
      <c r="AB254" s="6">
        <f>COUNTIF(AB4:AB248,"Bicycle")</f>
        <v>4</v>
      </c>
      <c r="AC254" s="6">
        <f>COUNTIF(AC4:AC248,"Motorbike / motor scooter / moped")</f>
        <v>2</v>
      </c>
      <c r="AD254" s="6">
        <f>COUNTIF(AD4:AD248,"Car driver")</f>
        <v>136</v>
      </c>
      <c r="AE254" s="6">
        <f>COUNTIF(AE4:AE248,"Car passenger")</f>
        <v>14</v>
      </c>
      <c r="AF254" s="6">
        <f>COUNTIF(AF4:AF248,"Service bus / coach")</f>
        <v>7</v>
      </c>
      <c r="AG254" s="4">
        <f>COUNTIF(AG4:AG248,"Tour bus / coach")</f>
        <v>1</v>
      </c>
      <c r="AH254" s="6">
        <f>COUNTIF(AH4:AH248,"Checked preferred parking place first")</f>
        <v>60</v>
      </c>
      <c r="AI254" s="6">
        <f>COUNTIF(AI4:AI248,"Tried to find on-street parking place first")</f>
        <v>71</v>
      </c>
      <c r="AJ254" s="6">
        <f>COUNTIF(AJ4:AJ248,"Followed directions to off-street car park")</f>
        <v>5</v>
      </c>
      <c r="AK254" s="3">
        <f>COUNTIF(AK4:AK248,"Yes")</f>
        <v>47</v>
      </c>
      <c r="AL254" s="4">
        <f>COUNTIF(AL4:AL248,"No")</f>
        <v>4</v>
      </c>
      <c r="AM254" s="3">
        <f>COUNTIF(AM4:AM248,"Local guide")</f>
        <v>0</v>
      </c>
      <c r="AN254" s="6">
        <f>COUNTIF(AN4:AN248,"Street signs")</f>
        <v>4</v>
      </c>
      <c r="AO254" s="6">
        <f>COUNTIF(AO4:AO248,"Paper map")</f>
        <v>0</v>
      </c>
      <c r="AP254" s="6">
        <f>COUNTIF(AP4:AP248,"Electronic map on mobile device")</f>
        <v>0</v>
      </c>
      <c r="AQ254" s="4">
        <f>COUNTIF(AQ4:AQ248,"Parking guidance 'app' on mobile device")</f>
        <v>0</v>
      </c>
      <c r="AR254">
        <f>COUNTIF(AR4:AR248,"Barrel (Brookend Street)")</f>
        <v>4</v>
      </c>
      <c r="AS254">
        <f>COUNTIF(AS4:AS248,"Corn Exchange (New Street)")</f>
        <v>5</v>
      </c>
      <c r="AT254">
        <f>COUNTIF(AT4:AT248,"Crossfields (Church Street / Old Maids Walk)")</f>
        <v>3</v>
      </c>
      <c r="AU254">
        <f>COUNTIF(AU4:AU248,"Edde Cross Street")</f>
        <v>0</v>
      </c>
      <c r="AV254">
        <f>COUNTIF(AV4:AV248,"Homs Road")</f>
        <v>0</v>
      </c>
      <c r="AW254">
        <f>COUNTIF(AW4:AW248,"Kings Acre (Upper)")</f>
        <v>0</v>
      </c>
      <c r="AX254">
        <f>COUNTIF(AX4:AX248,"Kings Acre (Lower)")</f>
        <v>0</v>
      </c>
      <c r="AY254">
        <f>COUNTIF(AY4:AY248,"Kyrle Street")</f>
        <v>2</v>
      </c>
      <c r="AZ254">
        <f>COUNTIF(AZ4:AZ248,"Maltings (Sainsburys)")</f>
        <v>26</v>
      </c>
      <c r="BA254">
        <f>COUNTIF(BA4:BA248,"Morrisons")</f>
        <v>17</v>
      </c>
      <c r="BB254">
        <f>COUNTIF(BB4:BB248,"Red Meadow (Swimming Pool)")</f>
        <v>3</v>
      </c>
      <c r="BC254">
        <f>COUNTIF(BC4:BC248,"Wilton Road")</f>
        <v>1</v>
      </c>
      <c r="BD254">
        <f>COUNTIF(BD4:BD248,"On Street (please specify street name below)")</f>
        <v>64</v>
      </c>
      <c r="BE254">
        <f>COUNTIF(BE4:BE248,"Private Space (please specify where below)")</f>
        <v>8</v>
      </c>
      <c r="BF254" s="10" t="s">
        <v>247</v>
      </c>
      <c r="BG254" s="11">
        <f>COUNTIF(BG4:BG248,"Broad Street")</f>
        <v>12</v>
      </c>
      <c r="BH254" s="3">
        <f>COUNTIF(BH4:BH248,"Work")</f>
        <v>25</v>
      </c>
      <c r="BI254" s="6">
        <f>COUNTIF(BI4:BI248,"Convenience Shopping- e.g. food")</f>
        <v>94</v>
      </c>
      <c r="BJ254" s="6">
        <f>COUNTIF(BJ4:BJ248,"Comparison Shopping- e.g. clothes")</f>
        <v>16</v>
      </c>
      <c r="BK254" s="6">
        <f>COUNTIF(BK4:BK248,"Access Services- e.g. Bank, Library,")</f>
        <v>47</v>
      </c>
      <c r="BL254" s="6">
        <f>COUNTIF(BL4:BL248,"Leisure- e.g. sightseeing, eat, drink, go to the gym")</f>
        <v>51</v>
      </c>
      <c r="BM254" s="4">
        <f>COUNTIF(BM4:BM248,"Other (please specify)")</f>
        <v>0</v>
      </c>
      <c r="BN254" s="3">
        <f>COUNTIF(BN4:BN248,"No, visited alone")</f>
        <v>132</v>
      </c>
      <c r="BO254" s="6">
        <f>COUNTIF(BO4:BO248,"Yes, visited, or had arranged to meet, with one other person")</f>
        <v>76</v>
      </c>
      <c r="BP254" s="4">
        <f>COUNTIF(BP4:BP248,"Yes, visited, or had arranged to meet, with more than one other person")</f>
        <v>26</v>
      </c>
      <c r="BQ254">
        <f>COUNTIF(BQ4:BQ248,"Nothing")</f>
        <v>31</v>
      </c>
      <c r="BR254">
        <f>COUNTIF(BR4:BR248,"£0.01-£5.00")</f>
        <v>30</v>
      </c>
      <c r="BS254">
        <f>COUNTIF(BS4:BS248,"£5.01-£10.00")</f>
        <v>35</v>
      </c>
      <c r="BT254">
        <f>COUNTIF(BT4:BT248,"£10.01-£20.00")</f>
        <v>64</v>
      </c>
      <c r="BU254">
        <f>COUNTIF(BU4:BU248,"£20.01-£50.00")</f>
        <v>51</v>
      </c>
      <c r="BV254">
        <f>COUNTIF(BV4:BV248,"More than £50.00")</f>
        <v>23</v>
      </c>
      <c r="BW254">
        <f>COUNTIF(BW4:BW248,"Less than an hour")</f>
        <v>91</v>
      </c>
      <c r="BX254">
        <f>COUNTIF(BX4:BX248,"1-2 hours")</f>
        <v>84</v>
      </c>
      <c r="BY254">
        <f>COUNTIF(BY4:BY248,"2-4 hours")</f>
        <v>40</v>
      </c>
      <c r="BZ254">
        <f>COUNTIF(BZ4:BZ248,"4-6 hours")</f>
        <v>7</v>
      </c>
      <c r="CA254">
        <f>COUNTIF(CA4:CA248,"All day")</f>
        <v>12</v>
      </c>
      <c r="CB254">
        <f>COUNTIF(CB4:CB248,"Other (please specify)")</f>
        <v>0</v>
      </c>
      <c r="CC254" s="3">
        <f>COUNTIF(CC4:CC248,"No")</f>
        <v>123</v>
      </c>
      <c r="CD254" s="6">
        <f>COUNTIF(CD4:CD248,"Yes, by parking time limit")</f>
        <v>56</v>
      </c>
      <c r="CE254" s="6">
        <f>COUNTIF(CE4:CE248,"Yes, by parking charges")</f>
        <v>16</v>
      </c>
      <c r="CF254" s="6">
        <f>COUNTIF(CF4:CF248,"Yes, by bus times")</f>
        <v>8</v>
      </c>
      <c r="CG254" s="27" t="s">
        <v>979</v>
      </c>
      <c r="CH254" s="9">
        <f>COUNTIF(CH4:CH248,"Dislike of town")</f>
        <v>1</v>
      </c>
      <c r="CI254" s="6">
        <f>COUNTIF(CI4:CI248,"Good")</f>
        <v>121</v>
      </c>
      <c r="CJ254" s="6">
        <f>COUNTIF(CJ4:CJ248,"Poor")</f>
        <v>56</v>
      </c>
      <c r="CK254" s="3">
        <f>COUNTIF(CK4:CK248,"Good")</f>
        <v>120</v>
      </c>
      <c r="CL254" s="6">
        <f>COUNTIF(CL4:CL248,"Poor")</f>
        <v>50</v>
      </c>
      <c r="CM254" s="3">
        <f>COUNTIF(CM4:CM248,"Good")</f>
        <v>62</v>
      </c>
      <c r="CN254" s="6">
        <f>COUNTIF(CN4:CN248,"Poor")</f>
        <v>102</v>
      </c>
      <c r="CO254" s="3">
        <f>COUNTIF(CO4:CO248,"Good")</f>
        <v>144</v>
      </c>
      <c r="CP254" s="6">
        <f>COUNTIF(CP4:CP248,"Poor")</f>
        <v>22</v>
      </c>
      <c r="CQ254" s="3">
        <f>COUNTIF(CQ4:CQ248,"Good")</f>
        <v>161</v>
      </c>
      <c r="CR254" s="6">
        <f>COUNTIF(CR4:CR248,"Poor")</f>
        <v>25</v>
      </c>
      <c r="CS254" s="3">
        <f>COUNTIF(CS4:CS248,"Good")</f>
        <v>166</v>
      </c>
      <c r="CT254" s="6">
        <f>COUNTIF(CT4:CT248,"Poor")</f>
        <v>22</v>
      </c>
      <c r="CU254" s="3">
        <f>COUNTIF(CU4:CU248,"Good")</f>
        <v>43</v>
      </c>
      <c r="CV254" s="6">
        <f>COUNTIF(CV4:CV248,"Poor")</f>
        <v>98</v>
      </c>
      <c r="CW254" s="3">
        <f>COUNTIF(CW4:CW248,"Good")</f>
        <v>74</v>
      </c>
      <c r="CX254" s="6">
        <f>COUNTIF(CX4:CX248,"Poor")</f>
        <v>81</v>
      </c>
      <c r="CY254" s="3">
        <f>COUNTIF(CY4:CY248,"Good")</f>
        <v>60</v>
      </c>
      <c r="CZ254" s="6">
        <f>COUNTIF(CZ4:CZ248,"Poor")</f>
        <v>64</v>
      </c>
      <c r="DA254" s="3">
        <f>COUNTIF(DA4:DA248,"Good")</f>
        <v>71</v>
      </c>
      <c r="DB254" s="6">
        <f>COUNTIF(DB4:DB248,"Poor")</f>
        <v>67</v>
      </c>
      <c r="DC254" s="3">
        <f>COUNTIF(DC4:DC248,"Good")</f>
        <v>55</v>
      </c>
      <c r="DD254" s="6">
        <f>COUNTIF(DD4:DD248,"Poor")</f>
        <v>118</v>
      </c>
      <c r="DE254" s="3">
        <f>COUNTIF(DE4:DE248,"Good")</f>
        <v>165</v>
      </c>
      <c r="DF254" s="6">
        <f>COUNTIF(DF4:DF248,"Poor")</f>
        <v>26</v>
      </c>
      <c r="DG254" s="3">
        <f>COUNTIF(DG4:DG248,"Good")</f>
        <v>170</v>
      </c>
      <c r="DH254" s="6">
        <f>COUNTIF(DH4:DH248,"Poor")</f>
        <v>17</v>
      </c>
      <c r="DI254" s="3">
        <f>COUNTIF(DI4:DI248,"Good")</f>
        <v>172</v>
      </c>
      <c r="DJ254" s="6">
        <f>COUNTIF(DJ4:DJ248,"Poor")</f>
        <v>26</v>
      </c>
      <c r="DK254" s="3">
        <f>COUNTIF(DK4:DK248,"Good")</f>
        <v>80</v>
      </c>
      <c r="DL254" s="6">
        <f>COUNTIF(DL4:DL248,"Poor")</f>
        <v>89</v>
      </c>
      <c r="DM254" s="3">
        <f>COUNTIF(DM4:DM248,"Good")</f>
        <v>87</v>
      </c>
      <c r="DN254" s="6">
        <f>COUNTIF(DN4:DN248,"Poor")</f>
        <v>75</v>
      </c>
      <c r="DO254" s="3">
        <f>COUNTIF(DO4:DO248,"Good")</f>
        <v>123</v>
      </c>
      <c r="DP254" s="6">
        <f>COUNTIF(DP4:DP248,"Poor")</f>
        <v>50</v>
      </c>
      <c r="DQ254" s="11" t="s">
        <v>1061</v>
      </c>
      <c r="DR254" s="42">
        <f>COUNTIF(DR4:DR248,"Ambience poor")</f>
        <v>5</v>
      </c>
      <c r="DS254" s="42">
        <f>COUNTIF(DS4:DS248,"Ambience poor")</f>
        <v>1</v>
      </c>
      <c r="DT254" s="42">
        <f>COUNTIF(DT4:DT248,"Ambience poor")</f>
        <v>3</v>
      </c>
      <c r="DU254" s="42">
        <f>COUNTIF(DU4:DU248,"Ambience poor")</f>
        <v>1</v>
      </c>
      <c r="DV254" s="42">
        <f>COUNTIF(DV4:DV248,"Ambience poor")</f>
        <v>0</v>
      </c>
      <c r="DW254" s="11">
        <f>SUM(DR254:DV254)</f>
        <v>10</v>
      </c>
      <c r="DX254" s="3">
        <f>COUNTIF(DX4:DX248,"Yes")</f>
        <v>173</v>
      </c>
      <c r="DY254" s="3">
        <f>COUNTIF(DY4:DY248,"No")</f>
        <v>51</v>
      </c>
      <c r="DZ254" s="27" t="s">
        <v>1071</v>
      </c>
      <c r="EA254" s="42">
        <f>COUNTIF(EA4:EA248,"Ambience good")</f>
        <v>25</v>
      </c>
      <c r="EB254" s="42">
        <f t="shared" ref="EB254:EC254" si="0">COUNTIF(EB4:EB248,"Ambience good")</f>
        <v>0</v>
      </c>
      <c r="EC254" s="42">
        <f t="shared" si="0"/>
        <v>0</v>
      </c>
      <c r="ED254" s="9">
        <f t="shared" ref="ED254:ED262" si="1">SUM(DZ254:EC254)</f>
        <v>25</v>
      </c>
      <c r="EE254" s="12" t="s">
        <v>996</v>
      </c>
      <c r="EF254" s="42">
        <f>COUNTIF(EF4:EF248,"Attractions/events")</f>
        <v>20</v>
      </c>
      <c r="EG254" s="42">
        <f>COUNTIF(EG4:EG248,"Attractions/events")</f>
        <v>1</v>
      </c>
      <c r="EH254" s="42">
        <f t="shared" ref="EH254" si="2">COUNTIF(EH4:EH248,"Attractions/events")</f>
        <v>0</v>
      </c>
      <c r="EI254" s="41">
        <f>COUNTIF(EI4:EI248,"Attractions/events")</f>
        <v>0</v>
      </c>
      <c r="EK254" s="9">
        <f>SUM(EF254:EI254)</f>
        <v>21</v>
      </c>
      <c r="EL254" s="50">
        <f>COUNTIF(EL4:EL248,"yes")</f>
        <v>115</v>
      </c>
      <c r="EM254" s="40">
        <f>COUNTIF(EM4:EM248,"no")</f>
        <v>109</v>
      </c>
      <c r="EN254" s="40">
        <f>COUNTIF(EN4:EN248,"Parking Rebate")</f>
        <v>67</v>
      </c>
      <c r="EO254" s="40">
        <f>COUNTIF(EO4:EO248,"Bus-fare Rebate")</f>
        <v>9</v>
      </c>
      <c r="EP254" s="40">
        <f>COUNTIF(EP4:EP248,"Special bus fares (e.g. family tickets)")</f>
        <v>10</v>
      </c>
      <c r="EQ254" s="40">
        <f>COUNTIF(EQ4:EQ248,"Product  /  Brand Promotion")</f>
        <v>17</v>
      </c>
      <c r="ER254" s="40">
        <f>COUNTIF(ER4:ER248,"Sale Percentage Discount")</f>
        <v>31</v>
      </c>
      <c r="ES254" s="40">
        <f>COUNTIF(ES4:ES248,"Quantity Discount")</f>
        <v>16</v>
      </c>
      <c r="ET254" s="40">
        <f>COUNTIF(ET4:ET248,"Buy 'x', get 'y' free")</f>
        <v>23</v>
      </c>
      <c r="EU254" s="40">
        <f>COUNTIF(EU4:EU248,"Price Pack Deal  (e.g. get 25% extra free)")</f>
        <v>17</v>
      </c>
      <c r="EV254" s="40">
        <f>COUNTIF(EV4:EV248,"Free Samples")</f>
        <v>27</v>
      </c>
      <c r="EW254" s="40">
        <f>COUNTIF(EW4:EW248,"Voucher  /  Coupon")</f>
        <v>54</v>
      </c>
      <c r="EX254" s="40">
        <f>COUNTIF(EX4:EX248,"Product Premiums  /  Prizes")</f>
        <v>8</v>
      </c>
      <c r="EY254" s="40">
        <f>COUNTIF(EY4:EY248,"Free Additional or Related Service")</f>
        <v>18</v>
      </c>
      <c r="EZ254" s="9">
        <f>COUNTIF(EZ4:EZ248,"*")</f>
        <v>16</v>
      </c>
      <c r="FA254" s="41"/>
      <c r="FB254" s="41"/>
      <c r="FC254" s="40">
        <f>COUNTIF(FC4:FC248,"*")</f>
        <v>16</v>
      </c>
      <c r="FD254" s="40">
        <f>COUNTIF(FD4:FD248,"Already use (please specify which traders below)")</f>
        <v>15</v>
      </c>
      <c r="FE254" s="40">
        <f>COUNTIF(FE4:FE248,"yes")</f>
        <v>125</v>
      </c>
      <c r="FF254" s="40">
        <f>COUNTIF(FF4:FF248,"no")</f>
        <v>79</v>
      </c>
      <c r="FG254" s="40">
        <f>COUNTIF(FG4:FG248,"*")</f>
        <v>40</v>
      </c>
      <c r="FI254" s="42"/>
      <c r="FJ254" s="40">
        <f>COUNTIF(FJ4:FJ248,"*")</f>
        <v>38</v>
      </c>
      <c r="FK254" s="50">
        <f>COUNTIF(FK4:FK248,"Already use (please specify which traders below)")</f>
        <v>4</v>
      </c>
      <c r="FL254" s="40">
        <f>COUNTIF(FL4:FL248,"yes")</f>
        <v>75</v>
      </c>
      <c r="FM254" s="40">
        <f>COUNTIF(FM4:FM248,"no")</f>
        <v>139</v>
      </c>
      <c r="FN254" s="40">
        <f>COUNTIF(FN4:FN248,"*")</f>
        <v>21</v>
      </c>
      <c r="FO254" s="40">
        <f>COUNTIF(FO4:FO248,"*")</f>
        <v>21</v>
      </c>
      <c r="FP254" s="40">
        <f>COUNTIF(FP4:FP248,"Already use (please specify which traders below)")</f>
        <v>2</v>
      </c>
      <c r="FQ254" s="40">
        <f>COUNTIF(FQ4:FQ248,"yes")</f>
        <v>90</v>
      </c>
      <c r="FR254" s="40">
        <f>COUNTIF(FR4:FR248,"no")</f>
        <v>127</v>
      </c>
      <c r="FS254" s="40">
        <f>COUNTIF(FS4:FS248,"*")</f>
        <v>16</v>
      </c>
      <c r="FT254" s="40">
        <f>COUNTIF(FT4:FT248,"*")</f>
        <v>19</v>
      </c>
      <c r="FU254" s="40">
        <f>COUNTIF(FU4:FU248,"Already use (please specify which traders below)")</f>
        <v>3</v>
      </c>
      <c r="FV254" s="40">
        <f>COUNTIF(FV4:FV248,"yes")</f>
        <v>118</v>
      </c>
      <c r="FW254" s="40">
        <f>COUNTIF(FW4:FW248,"no")</f>
        <v>98</v>
      </c>
      <c r="FX254" s="40">
        <f>COUNTIF(FX4:FX248,"*")</f>
        <v>19</v>
      </c>
      <c r="FY254" s="45">
        <f>COUNTIF(FY4:FY248,"*")</f>
        <v>31</v>
      </c>
      <c r="FZ254" s="50">
        <f>COUNTIF(FZ4:FZ248,"Already use (please specify which traders below)")</f>
        <v>0</v>
      </c>
      <c r="GA254" s="40">
        <f>COUNTIF(GA4:GA248,"yes")</f>
        <v>147</v>
      </c>
      <c r="GB254" s="40">
        <f>COUNTIF(GB4:GB248,"no")</f>
        <v>58</v>
      </c>
      <c r="GC254" s="40">
        <f>COUNTIF(GC4:GC248,"*")</f>
        <v>12</v>
      </c>
      <c r="GD254" s="40">
        <f>COUNTIF(GD4:GD248,"*")</f>
        <v>17</v>
      </c>
      <c r="GU254" s="40">
        <f>COUNTIF(GU4:GU248,"Already use (please specify which traders below)")</f>
        <v>0</v>
      </c>
      <c r="GV254" s="40">
        <f>COUNTIF(GV4:GV248,"yes")</f>
        <v>170</v>
      </c>
      <c r="GW254" s="45">
        <f>COUNTIF(GW4:GW248,"no")</f>
        <v>40</v>
      </c>
      <c r="GX254" s="50">
        <f>COUNTIF(GX4:GX248,"*")</f>
        <v>4</v>
      </c>
      <c r="GY254" s="40">
        <f>COUNTIF(GY4:GY248,"*")</f>
        <v>4</v>
      </c>
    </row>
    <row r="255" spans="1:223">
      <c r="A255" t="s">
        <v>1036</v>
      </c>
      <c r="G255" t="s">
        <v>363</v>
      </c>
      <c r="H255">
        <f>COUNTIF(H4:H248,"Web")</f>
        <v>212</v>
      </c>
      <c r="S255" s="12" t="s">
        <v>950</v>
      </c>
      <c r="T255" s="11">
        <f>COUNTIF(T4:T248,"Visitor")</f>
        <v>16</v>
      </c>
      <c r="BF255" s="11" t="s">
        <v>204</v>
      </c>
      <c r="BG255" s="11">
        <f>COUNTIF(BG4:BG248,"Brookend")</f>
        <v>3</v>
      </c>
      <c r="CG255" s="27" t="s">
        <v>978</v>
      </c>
      <c r="CH255" s="9">
        <f>COUNTIF(CH4:CH248,"Parking uncertainty")</f>
        <v>1</v>
      </c>
      <c r="DQ255" s="33" t="s">
        <v>981</v>
      </c>
      <c r="DR255" s="42">
        <f>COUNTIF(DR4:DR248,"Consumer offer good")</f>
        <v>2</v>
      </c>
      <c r="DS255" s="42">
        <f>COUNTIF(DS4:DS248,"Consumer offer good")</f>
        <v>0</v>
      </c>
      <c r="DT255" s="42">
        <f>COUNTIF(DT4:DT248,"Consumer offer good")</f>
        <v>0</v>
      </c>
      <c r="DU255" s="42">
        <f>COUNTIF(DU4:DU248,"Consumer offer good")</f>
        <v>0</v>
      </c>
      <c r="DV255" s="42">
        <f>COUNTIF(DV4:DV248,"Consumer offer good")</f>
        <v>0</v>
      </c>
      <c r="DW255" s="11">
        <f>SUM(DR255:DV255)</f>
        <v>2</v>
      </c>
      <c r="DZ255" s="27" t="s">
        <v>1061</v>
      </c>
      <c r="EA255" s="42">
        <f>COUNTIF(EA4:EA248,"Ambience poor")</f>
        <v>15</v>
      </c>
      <c r="EB255" s="42">
        <f t="shared" ref="EB255:EC255" si="3">COUNTIF(EB4:EB248,"Ambience poor")</f>
        <v>0</v>
      </c>
      <c r="EC255" s="42">
        <f t="shared" si="3"/>
        <v>0</v>
      </c>
      <c r="ED255" s="9">
        <f t="shared" si="1"/>
        <v>15</v>
      </c>
      <c r="EE255" s="12" t="s">
        <v>1077</v>
      </c>
      <c r="EF255" s="42">
        <f t="shared" ref="EF255" si="4">COUNTIF(EF4:EF248,"Publicity")</f>
        <v>1</v>
      </c>
      <c r="EG255" s="42">
        <f t="shared" ref="EG255:EI255" si="5">COUNTIF(EG4:EG248,"Publicity")</f>
        <v>6</v>
      </c>
      <c r="EH255" s="42">
        <f t="shared" si="5"/>
        <v>0</v>
      </c>
      <c r="EI255" s="41">
        <f t="shared" si="5"/>
        <v>0</v>
      </c>
      <c r="EK255" s="9">
        <f>SUM(EF255:EI255)</f>
        <v>7</v>
      </c>
      <c r="EZ255" s="10" t="s">
        <v>999</v>
      </c>
      <c r="FA255" s="42">
        <f t="shared" ref="FA255:FB255" si="6">COUNTIF(FA4:FA248,"Better infrastructure")</f>
        <v>5</v>
      </c>
      <c r="FB255" s="42">
        <f t="shared" si="6"/>
        <v>0</v>
      </c>
      <c r="FC255" s="9">
        <f>SUM(FA255:FB255)</f>
        <v>5</v>
      </c>
      <c r="FG255" t="s">
        <v>1012</v>
      </c>
      <c r="FH255" s="41">
        <f>COUNTIF(FH4:FH248,"Not understood")</f>
        <v>3</v>
      </c>
      <c r="FI255" s="42">
        <f>COUNTIF(FI4:FI248,"Not understood")</f>
        <v>3</v>
      </c>
      <c r="FJ255" s="11">
        <f>SUM(FH255:FI255)</f>
        <v>6</v>
      </c>
      <c r="FN255" s="6" t="s">
        <v>1012</v>
      </c>
      <c r="FO255" s="9">
        <f>COUNTIF(FO4:FO248,"Not understood")</f>
        <v>4</v>
      </c>
      <c r="FS255" s="6" t="s">
        <v>1012</v>
      </c>
      <c r="FT255" s="9">
        <f>COUNTIF(FT4:FT248,"Not understood")</f>
        <v>7</v>
      </c>
      <c r="FX255" s="6" t="s">
        <v>1006</v>
      </c>
      <c r="FY255" s="11">
        <f>COUNTIF(FY3:FY247,"Not liked")</f>
        <v>3</v>
      </c>
      <c r="GC255" s="6" t="s">
        <v>1012</v>
      </c>
      <c r="GD255" s="9">
        <f>COUNTIF(GD4:GD248,"Not understood")</f>
        <v>2</v>
      </c>
      <c r="GX255" s="25" t="s">
        <v>1023</v>
      </c>
      <c r="GY255" s="9">
        <f>COUNTIF(GY4:GY248,"Word of mouth")</f>
        <v>1</v>
      </c>
    </row>
    <row r="256" spans="1:223">
      <c r="A256" t="s">
        <v>1037</v>
      </c>
      <c r="S256" s="12" t="s">
        <v>948</v>
      </c>
      <c r="T256" s="11">
        <f>COUNTIF(T4:T248,"Tourist")</f>
        <v>13</v>
      </c>
      <c r="BF256" s="11" t="s">
        <v>179</v>
      </c>
      <c r="BG256" s="11">
        <f>COUNTIF(BG4:BG248,"Gloucester Road")</f>
        <v>17</v>
      </c>
      <c r="CG256" s="27" t="s">
        <v>977</v>
      </c>
      <c r="CH256" s="9">
        <f>COUNTIF(CH4:CH248,"Personal commitment")</f>
        <v>19</v>
      </c>
      <c r="DQ256" s="33" t="s">
        <v>982</v>
      </c>
      <c r="DR256" s="42">
        <f>COUNTIF(DR4:DR248,"Consumer offer poor")</f>
        <v>11</v>
      </c>
      <c r="DS256" s="42">
        <f>COUNTIF(DS4:DS248,"Consumer offer poor")</f>
        <v>2</v>
      </c>
      <c r="DT256" s="42">
        <f>COUNTIF(DT4:DT248,"Consumer offer poor")</f>
        <v>0</v>
      </c>
      <c r="DU256" s="42">
        <f>COUNTIF(DU4:DU248,"Consumer offer poor")</f>
        <v>0</v>
      </c>
      <c r="DV256" s="42">
        <f>COUNTIF(DV4:DV248,"Consumer offer poor")</f>
        <v>0</v>
      </c>
      <c r="DW256" s="11">
        <f>SUM(DR256:DV256)</f>
        <v>13</v>
      </c>
      <c r="DZ256" s="27" t="s">
        <v>981</v>
      </c>
      <c r="EA256" s="42">
        <f>COUNTIF(EA4:EA248,"Consumer offer good")</f>
        <v>14</v>
      </c>
      <c r="EB256" s="42">
        <f t="shared" ref="EB256:EC256" si="7">COUNTIF(EB4:EB248,"Consumer offer good")</f>
        <v>14</v>
      </c>
      <c r="EC256" s="42">
        <f t="shared" si="7"/>
        <v>2</v>
      </c>
      <c r="ED256" s="9">
        <f t="shared" si="1"/>
        <v>30</v>
      </c>
      <c r="EE256" s="12" t="s">
        <v>1078</v>
      </c>
      <c r="EF256" s="42">
        <f t="shared" ref="EF256" si="8">COUNTIF(EF4:EF248,"Attitude")</f>
        <v>2</v>
      </c>
      <c r="EG256" s="42">
        <f t="shared" ref="EG256:EI256" si="9">COUNTIF(EG4:EG248,"Attitude")</f>
        <v>2</v>
      </c>
      <c r="EH256" s="42">
        <f t="shared" si="9"/>
        <v>0</v>
      </c>
      <c r="EI256" s="41">
        <f t="shared" si="9"/>
        <v>0</v>
      </c>
      <c r="EK256" s="9">
        <f>SUM(EF256:EI256)</f>
        <v>4</v>
      </c>
      <c r="EZ256" s="10" t="s">
        <v>1121</v>
      </c>
      <c r="FA256" s="42">
        <f t="shared" ref="FA256:FB256" si="10">COUNTIF(FA4:FA248,"Better retail offer")</f>
        <v>0</v>
      </c>
      <c r="FB256" s="42">
        <f t="shared" si="10"/>
        <v>1</v>
      </c>
      <c r="FC256" s="9">
        <f t="shared" ref="FC256:FC262" si="11">SUM(FA256:FB256)</f>
        <v>1</v>
      </c>
      <c r="FF256" s="6">
        <f>SUM(FD254:FF254)</f>
        <v>219</v>
      </c>
      <c r="FG256" t="s">
        <v>1006</v>
      </c>
      <c r="FH256" s="41">
        <f>COUNTIF(FH4:FH248,"Not liked")</f>
        <v>9</v>
      </c>
      <c r="FI256" s="42">
        <f>COUNTIF(FI4:FI248,"Not liked")</f>
        <v>0</v>
      </c>
      <c r="FJ256" s="11">
        <f t="shared" ref="FJ256:FJ262" si="12">SUM(FH256:FI256)</f>
        <v>9</v>
      </c>
      <c r="FM256" s="6">
        <f>SUM(FK254:FM254)</f>
        <v>218</v>
      </c>
      <c r="FN256" s="6" t="s">
        <v>1006</v>
      </c>
      <c r="FO256" s="9">
        <f>COUNTIF(FO4:FO248,"Not liked")</f>
        <v>5</v>
      </c>
      <c r="FP256" s="3"/>
      <c r="FR256" s="6">
        <f>SUM(FP254:FR254)</f>
        <v>219</v>
      </c>
      <c r="FS256" s="6" t="s">
        <v>1006</v>
      </c>
      <c r="FT256" s="9">
        <f>COUNTIF(FT4:FT248,"Not liked")</f>
        <v>3</v>
      </c>
      <c r="FW256" s="6">
        <f>SUM(FU254:FW254)</f>
        <v>219</v>
      </c>
      <c r="FX256" s="26" t="s">
        <v>319</v>
      </c>
      <c r="FY256" s="11">
        <f>COUNTIF(FY11:FY255,"Possibly")</f>
        <v>5</v>
      </c>
      <c r="GB256" s="6">
        <f>SUM(FZ254:GB254)</f>
        <v>205</v>
      </c>
      <c r="GC256" s="26" t="s">
        <v>1135</v>
      </c>
      <c r="GD256" s="9">
        <f>COUNTIF(GD4:GD248,"Personal enquiry")</f>
        <v>4</v>
      </c>
      <c r="GX256" s="25" t="s">
        <v>380</v>
      </c>
      <c r="GY256" s="9">
        <f>COUNTIF(GY4:GY248,"Telephone")</f>
        <v>1</v>
      </c>
    </row>
    <row r="257" spans="1:207">
      <c r="A257" t="s">
        <v>1038</v>
      </c>
      <c r="BF257" s="11" t="s">
        <v>953</v>
      </c>
      <c r="BG257" s="11">
        <f>COUNTIF(BG4:BG248,"N peripheral")</f>
        <v>7</v>
      </c>
      <c r="CG257" s="27" t="s">
        <v>1051</v>
      </c>
      <c r="CH257" s="9">
        <f>COUNTIF(CH4:CH248,"Poor consumer offer")</f>
        <v>1</v>
      </c>
      <c r="DQ257" s="27" t="s">
        <v>1049</v>
      </c>
      <c r="DR257" s="42">
        <f>COUNTIF(DR4:DR248,"No youth appeal")</f>
        <v>0</v>
      </c>
      <c r="DS257" s="42">
        <f>COUNTIF(DS4:DS248,"No youth appeal")</f>
        <v>2</v>
      </c>
      <c r="DT257" s="42">
        <f>COUNTIF(DT4:DT248,"No youth appeal")</f>
        <v>1</v>
      </c>
      <c r="DU257" s="42">
        <f>COUNTIF(DU4:DU248,"No youth appeal")</f>
        <v>0</v>
      </c>
      <c r="DV257" s="42">
        <f>COUNTIF(DV4:DV248,"No youth appeal")</f>
        <v>0</v>
      </c>
      <c r="DW257" s="11">
        <f>SUM(DR257:DV257)</f>
        <v>3</v>
      </c>
      <c r="DZ257" s="27" t="s">
        <v>982</v>
      </c>
      <c r="EA257" s="42">
        <f>COUNTIF(EA4:EA248,"Consumer offer poor")</f>
        <v>32</v>
      </c>
      <c r="EB257" s="42">
        <f t="shared" ref="EB257:EC257" si="13">COUNTIF(EB4:EB248,"Consumer offer poor")</f>
        <v>4</v>
      </c>
      <c r="EC257" s="42">
        <f t="shared" si="13"/>
        <v>0</v>
      </c>
      <c r="ED257" s="9">
        <f t="shared" si="1"/>
        <v>36</v>
      </c>
      <c r="EE257" s="12" t="s">
        <v>1079</v>
      </c>
      <c r="EF257" s="42">
        <f t="shared" ref="EF257" si="14">COUNTIF(EF4:EF248,"Fabric")</f>
        <v>16</v>
      </c>
      <c r="EG257" s="42">
        <f t="shared" ref="EG257:EI257" si="15">COUNTIF(EG4:EG248,"Fabric")</f>
        <v>3</v>
      </c>
      <c r="EH257" s="42">
        <f t="shared" si="15"/>
        <v>0</v>
      </c>
      <c r="EI257" s="41">
        <f t="shared" si="15"/>
        <v>0</v>
      </c>
      <c r="EK257" s="9">
        <f>SUM(EF257:EI257)</f>
        <v>19</v>
      </c>
      <c r="EZ257" s="10" t="s">
        <v>1120</v>
      </c>
      <c r="FA257" s="42">
        <f t="shared" ref="FA257:FB257" si="16">COUNTIF(FA4:FA248,"Draw promotions")</f>
        <v>0</v>
      </c>
      <c r="FB257" s="42">
        <f t="shared" si="16"/>
        <v>1</v>
      </c>
      <c r="FC257" s="9">
        <f t="shared" si="11"/>
        <v>1</v>
      </c>
      <c r="FD257" s="6">
        <f>(FD254/FF256)*100</f>
        <v>6.8493150684931505</v>
      </c>
      <c r="FE257" s="6">
        <f>(FE254/FF256)*100</f>
        <v>57.077625570776256</v>
      </c>
      <c r="FF257" s="6">
        <f>(FF254/FF256)*100</f>
        <v>36.073059360730589</v>
      </c>
      <c r="FG257" t="s">
        <v>319</v>
      </c>
      <c r="FH257" s="41">
        <f>COUNTIF(FH4:FH248,"Possibly")</f>
        <v>5</v>
      </c>
      <c r="FI257" s="42">
        <f>COUNTIF(FI4:FI248,"Possibly")</f>
        <v>0</v>
      </c>
      <c r="FJ257" s="11">
        <f t="shared" si="12"/>
        <v>5</v>
      </c>
      <c r="FK257" s="6">
        <f>(FK254/FM256)*100</f>
        <v>1.834862385321101</v>
      </c>
      <c r="FL257" s="6">
        <f>(FL254/FM256)*100</f>
        <v>34.403669724770644</v>
      </c>
      <c r="FM257" s="6">
        <f>(FM254/FM256)*100</f>
        <v>63.761467889908253</v>
      </c>
      <c r="FN257" s="6" t="s">
        <v>319</v>
      </c>
      <c r="FO257" s="9">
        <f>COUNTIF(FO4:FO248,"Possibly")</f>
        <v>4</v>
      </c>
      <c r="FP257" s="6">
        <f>(FP254/FR256)*100</f>
        <v>0.91324200913242004</v>
      </c>
      <c r="FQ257" s="6">
        <f>(FQ254/FR256)*100</f>
        <v>41.095890410958901</v>
      </c>
      <c r="FR257" s="6">
        <f>(FR254/FR256)*100</f>
        <v>57.990867579908681</v>
      </c>
      <c r="FS257" s="6" t="s">
        <v>319</v>
      </c>
      <c r="FT257" s="9">
        <f>COUNTIF(FT4:FT248,"Possibly")</f>
        <v>3</v>
      </c>
      <c r="FU257" s="6">
        <f>(FU254/FW256)*100</f>
        <v>1.3698630136986301</v>
      </c>
      <c r="FV257" s="6">
        <f>(FV254/FW256)*100</f>
        <v>53.881278538812779</v>
      </c>
      <c r="FW257" s="6">
        <f>(FW254/FW256)*100</f>
        <v>44.74885844748858</v>
      </c>
      <c r="FX257" s="26" t="s">
        <v>1133</v>
      </c>
      <c r="FY257" s="11">
        <f>COUNTIF(FY12:FY256,"Convenient")</f>
        <v>10</v>
      </c>
      <c r="FZ257" s="6">
        <f>(FZ254/GB256)*100</f>
        <v>0</v>
      </c>
      <c r="GA257" s="6">
        <f>(GA254/GB256)*100</f>
        <v>71.707317073170728</v>
      </c>
      <c r="GB257" s="6">
        <f>(GB254/GB256)*100</f>
        <v>28.292682926829265</v>
      </c>
      <c r="GC257" s="6" t="s">
        <v>1025</v>
      </c>
      <c r="GD257" s="9">
        <f>COUNTIF(GD4:GD248,"Print / paper")</f>
        <v>1</v>
      </c>
      <c r="GX257" s="25" t="s">
        <v>1033</v>
      </c>
      <c r="GY257" s="9">
        <f>COUNTIF(GY4:GY248,"Email, town council")</f>
        <v>1</v>
      </c>
    </row>
    <row r="258" spans="1:207">
      <c r="A258" t="s">
        <v>1039</v>
      </c>
      <c r="BF258" s="11" t="s">
        <v>957</v>
      </c>
      <c r="BG258" s="11">
        <f>COUNTIF(BG4:BG248,"NE central")</f>
        <v>9</v>
      </c>
      <c r="CG258" s="27" t="s">
        <v>1048</v>
      </c>
      <c r="CH258" s="9">
        <f>COUNTIF(CH4:CH248,"Transport scheduled")</f>
        <v>2</v>
      </c>
      <c r="DQ258" s="11" t="s">
        <v>986</v>
      </c>
      <c r="DR258" s="42">
        <f>COUNTIF(DR4:DR248,"Poor maintenance")</f>
        <v>4</v>
      </c>
      <c r="DS258" s="42">
        <f t="shared" ref="DS258:DV258" si="17">COUNTIF(DS4:DS248,"Poor maintenance")</f>
        <v>3</v>
      </c>
      <c r="DT258" s="42">
        <f t="shared" si="17"/>
        <v>2</v>
      </c>
      <c r="DU258" s="42">
        <f t="shared" si="17"/>
        <v>1</v>
      </c>
      <c r="DV258" s="42">
        <f t="shared" si="17"/>
        <v>0</v>
      </c>
      <c r="DW258" s="11">
        <f t="shared" ref="DW258:DW262" si="18">SUM(DR258:DV258)</f>
        <v>10</v>
      </c>
      <c r="DZ258" s="11" t="s">
        <v>992</v>
      </c>
      <c r="EA258" s="42">
        <f>COUNTIF(EA4:EA248,"Historic scenic town")</f>
        <v>17</v>
      </c>
      <c r="EB258" s="42">
        <f t="shared" ref="EB258:EC258" si="19">COUNTIF(EB4:EB248,"Historic scenic town")</f>
        <v>11</v>
      </c>
      <c r="EC258" s="42">
        <f t="shared" si="19"/>
        <v>2</v>
      </c>
      <c r="ED258" s="9">
        <f t="shared" si="1"/>
        <v>30</v>
      </c>
      <c r="EE258" s="12" t="s">
        <v>1080</v>
      </c>
      <c r="EF258" s="42">
        <f t="shared" ref="EF258" si="20">COUNTIF(EF4:EF248,"Property costs")</f>
        <v>0</v>
      </c>
      <c r="EG258" s="42">
        <f t="shared" ref="EG258:EI258" si="21">COUNTIF(EG4:EG248,"Property costs")</f>
        <v>1</v>
      </c>
      <c r="EH258" s="42">
        <f t="shared" si="21"/>
        <v>0</v>
      </c>
      <c r="EI258" s="41">
        <f t="shared" si="21"/>
        <v>0</v>
      </c>
      <c r="EK258" s="9">
        <f>SUM(EF258:EI258)</f>
        <v>1</v>
      </c>
      <c r="EZ258" s="10" t="s">
        <v>1002</v>
      </c>
      <c r="FA258" s="42">
        <f>COUNTIF(FC4:FC248,"Entertainment (voucher?)")</f>
        <v>1</v>
      </c>
      <c r="FB258" s="42">
        <f>COUNTIF(FD4:FD248,"Entertainment (voucher?)")</f>
        <v>0</v>
      </c>
      <c r="FC258" s="9">
        <f t="shared" si="11"/>
        <v>1</v>
      </c>
      <c r="FG258" t="s">
        <v>1007</v>
      </c>
      <c r="FH258" s="41">
        <f>COUNTIF(FJ4:FJ248,"If collection convenient")</f>
        <v>3</v>
      </c>
      <c r="FI258" s="42">
        <f>COUNTIF(FK4:FK248,"If collection convenient")</f>
        <v>0</v>
      </c>
      <c r="FJ258" s="11">
        <f t="shared" si="12"/>
        <v>3</v>
      </c>
      <c r="FN258" s="6" t="s">
        <v>1007</v>
      </c>
      <c r="FO258" s="9">
        <f>COUNTIF(FO4:FO248,"If collection convenient")</f>
        <v>2</v>
      </c>
      <c r="FS258" s="6" t="s">
        <v>1007</v>
      </c>
      <c r="FT258" s="9">
        <f>COUNTIF(FT4:FT248,"If collection convenient")</f>
        <v>2</v>
      </c>
      <c r="FX258" s="25" t="s">
        <v>1020</v>
      </c>
      <c r="FY258" s="11">
        <f>COUNTIF(FY4:FY248,"If competitive on price")</f>
        <v>3</v>
      </c>
      <c r="GC258" s="26" t="s">
        <v>1134</v>
      </c>
      <c r="GD258" s="9">
        <f>COUNTIF(GD4:GD248,"News media")</f>
        <v>2</v>
      </c>
      <c r="GX258" s="25" t="s">
        <v>1024</v>
      </c>
      <c r="GY258" s="9">
        <f>COUNTIF(GY4:GY248,"Web, ad hoc")</f>
        <v>1</v>
      </c>
    </row>
    <row r="259" spans="1:207">
      <c r="A259" t="s">
        <v>1040</v>
      </c>
      <c r="BF259" s="11" t="s">
        <v>954</v>
      </c>
      <c r="BG259" s="11">
        <f>COUNTIF(BG4:BG248,"NW central")</f>
        <v>5</v>
      </c>
      <c r="CG259" s="27" t="s">
        <v>976</v>
      </c>
      <c r="CH259" s="9">
        <f>COUNTIF(CH4:CH248,"Work in town")</f>
        <v>7</v>
      </c>
      <c r="DQ259" s="11" t="s">
        <v>984</v>
      </c>
      <c r="DR259" s="42">
        <f>COUNTIF(DR4:DR248,"Poor parking value")</f>
        <v>11</v>
      </c>
      <c r="DS259" s="42">
        <f t="shared" ref="DS259:DV259" si="22">COUNTIF(DS4:DS248,"Poor parking value")</f>
        <v>4</v>
      </c>
      <c r="DT259" s="42">
        <f t="shared" si="22"/>
        <v>0</v>
      </c>
      <c r="DU259" s="42">
        <f t="shared" si="22"/>
        <v>0</v>
      </c>
      <c r="DV259" s="42">
        <f t="shared" si="22"/>
        <v>0</v>
      </c>
      <c r="DW259" s="11">
        <f t="shared" si="18"/>
        <v>15</v>
      </c>
      <c r="DZ259" s="11" t="s">
        <v>993</v>
      </c>
      <c r="EA259" s="42">
        <f>COUNTIF(EA4:EA248,"Lacks substance")</f>
        <v>10</v>
      </c>
      <c r="EB259" s="42">
        <f t="shared" ref="EB259:EC259" si="23">COUNTIF(EB4:EB248,"Lacks substance")</f>
        <v>11</v>
      </c>
      <c r="EC259" s="42">
        <f t="shared" si="23"/>
        <v>0</v>
      </c>
      <c r="ED259" s="9">
        <f t="shared" si="1"/>
        <v>21</v>
      </c>
      <c r="EE259" s="12" t="s">
        <v>1081</v>
      </c>
      <c r="EF259" s="42">
        <f t="shared" ref="EF259" si="24">COUNTIF(EF4:EF248,"Consumer offer")</f>
        <v>72</v>
      </c>
      <c r="EG259" s="42">
        <f t="shared" ref="EG259:EI259" si="25">COUNTIF(EG4:EG248,"Consumer offer")</f>
        <v>14</v>
      </c>
      <c r="EH259" s="42">
        <f t="shared" si="25"/>
        <v>4</v>
      </c>
      <c r="EI259" s="41">
        <f t="shared" si="25"/>
        <v>1</v>
      </c>
      <c r="EJ259" s="76">
        <f>+SUM(EF259:EI259)</f>
        <v>91</v>
      </c>
      <c r="EK259" s="9">
        <f>SUM(EF259:EJ259)</f>
        <v>182</v>
      </c>
      <c r="EZ259" s="10" t="s">
        <v>735</v>
      </c>
      <c r="FA259" s="42">
        <f t="shared" ref="FA259:FB259" si="26">COUNTIF(FA4:FA248,"Home delivery")</f>
        <v>1</v>
      </c>
      <c r="FB259" s="42">
        <f t="shared" si="26"/>
        <v>0</v>
      </c>
      <c r="FC259" s="9">
        <f t="shared" si="11"/>
        <v>1</v>
      </c>
      <c r="FG259" s="53" t="s">
        <v>1014</v>
      </c>
      <c r="FH259" s="41">
        <f>COUNTIF(FH4:FH248,"Use delivery service now")</f>
        <v>1</v>
      </c>
      <c r="FI259" s="42">
        <f>COUNTIF(FI4:FI248,"Use delivery service now")</f>
        <v>0</v>
      </c>
      <c r="FJ259" s="11">
        <f t="shared" si="12"/>
        <v>1</v>
      </c>
      <c r="FN259" s="26" t="s">
        <v>1016</v>
      </c>
      <c r="FO259" s="9">
        <f>COUNTIF(FO4:FO248,"Much liked")</f>
        <v>1</v>
      </c>
      <c r="FS259" s="6" t="s">
        <v>1008</v>
      </c>
      <c r="FT259" s="9">
        <f>COUNTIF(FT5:FT249,"Limited use")</f>
        <v>2</v>
      </c>
      <c r="FX259" s="25" t="s">
        <v>1018</v>
      </c>
      <c r="FY259" s="11">
        <f>COUNTIF(FY4:FY248,"If single timed delivery")</f>
        <v>2</v>
      </c>
      <c r="GC259" s="26" t="s">
        <v>1024</v>
      </c>
      <c r="GD259" s="9">
        <f>COUNTIF(GD5:GD249,"Web, ad hoc")</f>
        <v>7</v>
      </c>
    </row>
    <row r="260" spans="1:207">
      <c r="A260" t="s">
        <v>1041</v>
      </c>
      <c r="BF260" s="11" t="s">
        <v>959</v>
      </c>
      <c r="BG260" s="11">
        <f>COUNTIF(BG4:BG248,"Old Gloucester Road")</f>
        <v>2</v>
      </c>
      <c r="CH260" s="9">
        <f>SUM(CH254:CH259)</f>
        <v>31</v>
      </c>
      <c r="DQ260" s="27" t="s">
        <v>985</v>
      </c>
      <c r="DR260" s="42">
        <f>COUNTIF(DR4:DR248,"Poor pedestrian access")</f>
        <v>5</v>
      </c>
      <c r="DS260" s="42">
        <f t="shared" ref="DS260:DV260" si="27">COUNTIF(DS4:DS248,"Poor pedestrian access")</f>
        <v>10</v>
      </c>
      <c r="DT260" s="42">
        <f t="shared" si="27"/>
        <v>0</v>
      </c>
      <c r="DU260" s="42">
        <f t="shared" si="27"/>
        <v>0</v>
      </c>
      <c r="DV260" s="42">
        <f t="shared" si="27"/>
        <v>0</v>
      </c>
      <c r="DW260" s="11">
        <f t="shared" si="18"/>
        <v>15</v>
      </c>
      <c r="DZ260" s="11" t="s">
        <v>994</v>
      </c>
      <c r="EA260" s="42">
        <f>COUNTIF(EA4:EA248,"Needs support")</f>
        <v>3</v>
      </c>
      <c r="EB260" s="42">
        <f t="shared" ref="EB260:EC260" si="28">COUNTIF(EB4:EB248,"Needs support")</f>
        <v>1</v>
      </c>
      <c r="EC260" s="42">
        <f t="shared" si="28"/>
        <v>0</v>
      </c>
      <c r="ED260" s="9">
        <f t="shared" si="1"/>
        <v>4</v>
      </c>
      <c r="EE260" s="12" t="s">
        <v>1083</v>
      </c>
      <c r="EF260" s="42">
        <f>COUNTIF(EF4:EF248,"parking")</f>
        <v>46</v>
      </c>
      <c r="EG260" s="42">
        <f t="shared" ref="EG260:EI260" si="29">COUNTIF(EG4:EG248,"Parking")</f>
        <v>3</v>
      </c>
      <c r="EH260" s="42">
        <f t="shared" si="29"/>
        <v>0</v>
      </c>
      <c r="EI260" s="41">
        <f t="shared" si="29"/>
        <v>0</v>
      </c>
      <c r="EK260" s="9">
        <f>SUM(EF260:EI260)</f>
        <v>49</v>
      </c>
      <c r="EZ260" s="10" t="s">
        <v>1000</v>
      </c>
      <c r="FA260" s="42">
        <f>COUNTIF(FC4:FC248,"Loyalty scheme")</f>
        <v>5</v>
      </c>
      <c r="FB260" s="42">
        <f>COUNTIF(FD4:FD248,"Loyalty scheme")</f>
        <v>0</v>
      </c>
      <c r="FC260" s="9">
        <f t="shared" si="11"/>
        <v>5</v>
      </c>
      <c r="FG260" t="s">
        <v>1126</v>
      </c>
      <c r="FH260" s="41">
        <f>COUNTIF(FJ4:FJ248,"Keeps trade local?")</f>
        <v>1</v>
      </c>
      <c r="FI260" s="42">
        <f>COUNTIF(FK4:FK248,"Keeps trade local?")</f>
        <v>0</v>
      </c>
      <c r="FJ260" s="11">
        <f t="shared" si="12"/>
        <v>1</v>
      </c>
      <c r="FN260" s="6" t="s">
        <v>1126</v>
      </c>
      <c r="FO260" s="9">
        <f>COUNTIF(FO4:FO248,"Keeps trade local?")</f>
        <v>1</v>
      </c>
      <c r="FS260" s="26" t="s">
        <v>1009</v>
      </c>
      <c r="FT260" s="9">
        <f>COUNTIF(FT4:FT248,"Use in Ross already")</f>
        <v>2</v>
      </c>
      <c r="FX260" s="25" t="s">
        <v>1021</v>
      </c>
      <c r="FY260" s="11">
        <f>COUNTIF(FY4:FY248,"To reduce car use")</f>
        <v>2</v>
      </c>
      <c r="GC260" s="26" t="s">
        <v>1136</v>
      </c>
      <c r="GD260" s="9">
        <f>COUNTIF(GD4:GD248,"Web, structured")</f>
        <v>1</v>
      </c>
    </row>
    <row r="261" spans="1:207">
      <c r="A261" t="s">
        <v>1042</v>
      </c>
      <c r="BF261" s="11" t="s">
        <v>955</v>
      </c>
      <c r="BG261" s="11">
        <f>COUNTIF(BG4:BG248,"S peripheral")</f>
        <v>6</v>
      </c>
      <c r="DQ261" s="11" t="s">
        <v>980</v>
      </c>
      <c r="DR261" s="42">
        <f>COUNTIF(DR4:DR248,"Poor public transport")</f>
        <v>1</v>
      </c>
      <c r="DS261" s="42">
        <f t="shared" ref="DS261:DV261" si="30">COUNTIF(DS4:DS248,"Poor public transport")</f>
        <v>0</v>
      </c>
      <c r="DT261" s="42">
        <f t="shared" si="30"/>
        <v>2</v>
      </c>
      <c r="DU261" s="42">
        <f t="shared" si="30"/>
        <v>0</v>
      </c>
      <c r="DV261" s="42">
        <f t="shared" si="30"/>
        <v>0</v>
      </c>
      <c r="DW261" s="11">
        <f t="shared" si="18"/>
        <v>3</v>
      </c>
      <c r="DZ261" s="11" t="s">
        <v>1076</v>
      </c>
      <c r="EA261" s="42">
        <f>COUNTIF(EA6:EA249,"Good parking")</f>
        <v>1</v>
      </c>
      <c r="EB261" s="42">
        <f>COUNTIF(EB6:EB249,"Good parking")</f>
        <v>0</v>
      </c>
      <c r="EC261" s="42">
        <f>COUNTIF(EC6:EC249,"Good parking")</f>
        <v>0</v>
      </c>
      <c r="ED261" s="9">
        <f t="shared" si="1"/>
        <v>1</v>
      </c>
      <c r="EE261" s="12" t="s">
        <v>1084</v>
      </c>
      <c r="EF261" s="42">
        <f>COUNTIF(EF4:EF248,"Traffic/transport")</f>
        <v>23</v>
      </c>
      <c r="EG261" s="42">
        <f t="shared" ref="EG261:EI261" si="31">COUNTIF(EG4:EG248,"Traffic/transport")</f>
        <v>10</v>
      </c>
      <c r="EH261" s="42">
        <f t="shared" si="31"/>
        <v>3</v>
      </c>
      <c r="EI261" s="41">
        <f t="shared" si="31"/>
        <v>2</v>
      </c>
      <c r="EK261" s="9">
        <f>SUM(EF261:EI261)</f>
        <v>38</v>
      </c>
      <c r="EZ261" s="10" t="s">
        <v>1001</v>
      </c>
      <c r="FA261" s="42">
        <f t="shared" ref="FA261:FB261" si="32">COUNTIF(FA4:FA248,"None of options")</f>
        <v>2</v>
      </c>
      <c r="FB261" s="42">
        <f t="shared" si="32"/>
        <v>0</v>
      </c>
      <c r="FC261" s="9">
        <f t="shared" si="11"/>
        <v>2</v>
      </c>
      <c r="FG261" s="25" t="s">
        <v>1009</v>
      </c>
      <c r="FH261" s="41">
        <f>COUNTIF(FH4:FH248,"Use in Ross already")</f>
        <v>9</v>
      </c>
      <c r="FI261" s="42">
        <f>COUNTIF(FI4:FI248,"Use in Ross already")</f>
        <v>0</v>
      </c>
      <c r="FJ261" s="11">
        <f t="shared" si="12"/>
        <v>9</v>
      </c>
      <c r="FN261" s="26" t="s">
        <v>1009</v>
      </c>
      <c r="FO261" s="9">
        <f>COUNTIF(FO4:FO248,"Use in Ross already")</f>
        <v>3</v>
      </c>
      <c r="FS261" s="26" t="s">
        <v>1010</v>
      </c>
      <c r="FT261" s="9">
        <f>COUNTIF(FT4:FT248,"Use for non-Ross buying")</f>
        <v>0</v>
      </c>
      <c r="FX261" s="25" t="s">
        <v>1019</v>
      </c>
      <c r="FY261" s="11">
        <f>COUNTIF(FY4:FY248,"Like for housebound")</f>
        <v>2</v>
      </c>
      <c r="GC261" s="26"/>
    </row>
    <row r="262" spans="1:207">
      <c r="A262" t="s">
        <v>1043</v>
      </c>
      <c r="BF262" s="11" t="s">
        <v>956</v>
      </c>
      <c r="BG262" s="11">
        <f>COUNTIF(BG4:BG248,"SW central")</f>
        <v>7</v>
      </c>
      <c r="DQ262" s="11" t="s">
        <v>987</v>
      </c>
      <c r="DR262" s="42">
        <f>COUNTIF(DR4:DR248,"Poor traffic management")</f>
        <v>8</v>
      </c>
      <c r="DS262" s="42">
        <f t="shared" ref="DS262:DV262" si="33">COUNTIF(DS4:DS248,"Poor traffic management")</f>
        <v>0</v>
      </c>
      <c r="DT262" s="42">
        <f t="shared" si="33"/>
        <v>0</v>
      </c>
      <c r="DU262" s="42">
        <f t="shared" si="33"/>
        <v>0</v>
      </c>
      <c r="DV262" s="42">
        <f t="shared" si="33"/>
        <v>1</v>
      </c>
      <c r="DW262" s="11">
        <f t="shared" si="18"/>
        <v>9</v>
      </c>
      <c r="DZ262" s="11" t="s">
        <v>989</v>
      </c>
      <c r="EA262" s="42">
        <f>COUNTIF(EA4:EA248,"Poor parking")</f>
        <v>4</v>
      </c>
      <c r="EB262" s="42">
        <f t="shared" ref="EB262:EC262" si="34">COUNTIF(EB4:EB248,"Poor parking")</f>
        <v>4</v>
      </c>
      <c r="EC262" s="42">
        <f t="shared" si="34"/>
        <v>1</v>
      </c>
      <c r="ED262" s="9">
        <f t="shared" si="1"/>
        <v>9</v>
      </c>
      <c r="EG262" s="42"/>
      <c r="EH262" s="42"/>
      <c r="EZ262" s="10" t="s">
        <v>1003</v>
      </c>
      <c r="FA262" s="42">
        <f t="shared" ref="FA262:FB262" si="35">COUNTIF(FA4:FA248,"Singles offers")</f>
        <v>1</v>
      </c>
      <c r="FB262" s="42">
        <f t="shared" si="35"/>
        <v>0</v>
      </c>
      <c r="FC262" s="9">
        <f t="shared" si="11"/>
        <v>1</v>
      </c>
      <c r="FG262" t="s">
        <v>1010</v>
      </c>
      <c r="FH262" s="41">
        <f>COUNTIF(FH4:FH248,"Use for non-Ross buying")</f>
        <v>6</v>
      </c>
      <c r="FI262" s="42">
        <f>COUNTIF(FI4:FI248,"Use for non-Ross buying")</f>
        <v>0</v>
      </c>
      <c r="FJ262" s="11">
        <f t="shared" si="12"/>
        <v>6</v>
      </c>
      <c r="FN262" s="26" t="s">
        <v>1010</v>
      </c>
      <c r="FO262" s="9">
        <f>COUNTIF(FO4:FO248,"Use for non-Ross buying")</f>
        <v>1</v>
      </c>
      <c r="FX262" s="25" t="s">
        <v>1132</v>
      </c>
      <c r="FY262" s="11">
        <f>COUNTIF(FY5:FY249,"To keep trade local")</f>
        <v>1</v>
      </c>
    </row>
    <row r="263" spans="1:207">
      <c r="A263" t="s">
        <v>1127</v>
      </c>
      <c r="T263" s="9">
        <f>SUM(SUM(T254:T262))</f>
        <v>245</v>
      </c>
      <c r="BG263" s="9">
        <f>SUM(SUM(BG254:BG262))</f>
        <v>68</v>
      </c>
      <c r="CC263" s="3">
        <f>CC254</f>
        <v>123</v>
      </c>
      <c r="CD263" s="3">
        <f t="shared" ref="CD263:CF263" si="36">CD254</f>
        <v>56</v>
      </c>
      <c r="CE263" s="3">
        <f t="shared" si="36"/>
        <v>16</v>
      </c>
      <c r="CF263" s="3">
        <f t="shared" si="36"/>
        <v>8</v>
      </c>
      <c r="CG263" s="41">
        <f>CH263</f>
        <v>62</v>
      </c>
      <c r="CH263" s="9">
        <f>SUM(SUM(CH254:CH262))</f>
        <v>62</v>
      </c>
      <c r="DW263" s="9">
        <f>SUM(SUM(DW254:DW262))</f>
        <v>80</v>
      </c>
      <c r="ED263" s="9">
        <f>SUM(SUM(ED254:ED262))</f>
        <v>171</v>
      </c>
      <c r="EE263" s="72" t="s">
        <v>1148</v>
      </c>
      <c r="EK263" s="9">
        <f>SUM(SUM(EK255:EK262))</f>
        <v>300</v>
      </c>
      <c r="FC263" s="9">
        <f>SUM(SUM(FC255:FC262))</f>
        <v>17</v>
      </c>
      <c r="FJ263" s="11">
        <f>SUM(SUM(FJ255:FJ262))</f>
        <v>40</v>
      </c>
      <c r="FO263" s="9">
        <f>SUM(SUM(FO255:FO262))</f>
        <v>21</v>
      </c>
      <c r="FT263" s="9">
        <f>SUM(SUM(FT255:FT261))</f>
        <v>19</v>
      </c>
      <c r="FX263" s="26" t="s">
        <v>1010</v>
      </c>
      <c r="FY263" s="11">
        <f>COUNTIF(FY6:FY250,"Use for non-Ross buying")</f>
        <v>3</v>
      </c>
      <c r="GD263" s="9">
        <f>SUM(SUM(GD255:GD261))</f>
        <v>17</v>
      </c>
      <c r="GY263" s="9">
        <f>SUM(SUM(GY255:GY261))</f>
        <v>4</v>
      </c>
    </row>
    <row r="264" spans="1:207">
      <c r="EE264" s="76">
        <f>COUNTIF(EE4:EE248,"*")</f>
        <v>185</v>
      </c>
      <c r="EJ264" s="76">
        <f>COUNTIF(EJ4:EJ248,"*")</f>
        <v>93</v>
      </c>
      <c r="FS264" s="26"/>
      <c r="FY264" s="11">
        <f>SUM(SUM(FY255:FY261))</f>
        <v>27</v>
      </c>
    </row>
    <row r="265" spans="1:207">
      <c r="EE265" s="81" t="s">
        <v>242</v>
      </c>
      <c r="EJ265" s="76">
        <f>COUNTIF(EJ4:EJ248,"Cinema")</f>
        <v>2</v>
      </c>
    </row>
    <row r="266" spans="1:207">
      <c r="EE266" s="81" t="s">
        <v>1147</v>
      </c>
      <c r="EJ266" s="76">
        <f>COUNTIF(EJ4:EJ248,"Better quality shops")</f>
        <v>6</v>
      </c>
    </row>
    <row r="267" spans="1:207">
      <c r="EE267" s="81" t="s">
        <v>1137</v>
      </c>
      <c r="EJ267" s="76">
        <f>COUNTIF(EJ4:EJ248,"Fewer charity shops")</f>
        <v>13</v>
      </c>
    </row>
    <row r="268" spans="1:207">
      <c r="EE268" s="81" t="s">
        <v>1143</v>
      </c>
      <c r="EJ268" s="76">
        <f>COUNTIF(EJ17:EJ261,"Themed shops")</f>
        <v>1</v>
      </c>
    </row>
    <row r="269" spans="1:207">
      <c r="EE269" s="72" t="s">
        <v>1144</v>
      </c>
      <c r="EJ269" s="76">
        <f>COUNTIF(EJ4:EJ248,"Up to date shops")</f>
        <v>1</v>
      </c>
    </row>
    <row r="270" spans="1:207">
      <c r="EE270" s="81" t="s">
        <v>1142</v>
      </c>
      <c r="EJ270" s="76">
        <f>COUNTIF(EJ4:EJ248,"Key attractors")</f>
        <v>8</v>
      </c>
    </row>
    <row r="271" spans="1:207">
      <c r="EE271" s="81" t="s">
        <v>1145</v>
      </c>
      <c r="EJ271" s="76">
        <f>COUNTIF(EJ4:EJ248,"Key attractor convenience")</f>
        <v>2</v>
      </c>
    </row>
    <row r="272" spans="1:207">
      <c r="EE272" s="81" t="s">
        <v>1140</v>
      </c>
      <c r="EJ272" s="76">
        <f>COUNTIF(EJ4:EJ248,"Other convenience shops")</f>
        <v>6</v>
      </c>
    </row>
    <row r="273" spans="135:140">
      <c r="EE273" s="81" t="s">
        <v>1146</v>
      </c>
      <c r="EJ273" s="76">
        <f>COUNTIF(EJ4:EJ248,"Comparison shops")</f>
        <v>2</v>
      </c>
    </row>
    <row r="274" spans="135:140">
      <c r="EE274" s="81" t="s">
        <v>1150</v>
      </c>
      <c r="EJ274" s="76">
        <f>COUNTIF(EJ4:EJ248,"Key attractor clothing")</f>
        <v>11</v>
      </c>
    </row>
    <row r="275" spans="135:140">
      <c r="EE275" s="81" t="s">
        <v>1151</v>
      </c>
      <c r="EJ275" s="76">
        <f>COUNTIF(EJ4:EJ248,"Mid-range clothing")</f>
        <v>4</v>
      </c>
    </row>
    <row r="276" spans="135:140">
      <c r="EE276" s="81" t="s">
        <v>1138</v>
      </c>
      <c r="EJ276" s="76">
        <f>COUNTIF(EJ4:EJ248,"Better restaurants")</f>
        <v>9</v>
      </c>
    </row>
    <row r="277" spans="135:140">
      <c r="EE277" s="72" t="s">
        <v>1149</v>
      </c>
      <c r="EJ277" s="76">
        <f>COUNTIF(EJ4:EJ248,"Better pubs / nightlife")</f>
        <v>1</v>
      </c>
    </row>
    <row r="278" spans="135:140">
      <c r="EE278" s="81" t="s">
        <v>837</v>
      </c>
      <c r="EJ278" s="76">
        <f>COUNTIF(EJ4:EJ248,"Cinema")</f>
        <v>2</v>
      </c>
    </row>
    <row r="279" spans="135:140">
      <c r="EE279" s="81" t="s">
        <v>1139</v>
      </c>
      <c r="EJ279" s="76">
        <f>COUNTIF(EJ4:EJ248,"Better signage")</f>
        <v>2</v>
      </c>
    </row>
    <row r="281" spans="135:140">
      <c r="EE281" s="81"/>
    </row>
  </sheetData>
  <phoneticPr fontId="0"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E254"/>
  <sheetViews>
    <sheetView workbookViewId="0">
      <selection sqref="A1:E1048576"/>
    </sheetView>
  </sheetViews>
  <sheetFormatPr defaultRowHeight="12.75"/>
  <cols>
    <col min="1" max="1" width="9.140625" style="3"/>
    <col min="2" max="4" width="9.140625" style="6"/>
    <col min="5" max="5" width="9.140625" style="4"/>
  </cols>
  <sheetData>
    <row r="1" spans="1:5">
      <c r="A1" s="14">
        <v>8</v>
      </c>
      <c r="B1" s="15"/>
      <c r="C1" s="15"/>
      <c r="D1" s="15"/>
      <c r="E1" s="16"/>
    </row>
    <row r="2" spans="1:5">
      <c r="A2" s="3" t="s">
        <v>12</v>
      </c>
    </row>
    <row r="3" spans="1:5">
      <c r="A3" s="20" t="s">
        <v>64</v>
      </c>
      <c r="B3" s="21" t="s">
        <v>65</v>
      </c>
      <c r="C3" s="21" t="s">
        <v>66</v>
      </c>
      <c r="D3" s="21" t="s">
        <v>67</v>
      </c>
      <c r="E3" s="17" t="s">
        <v>68</v>
      </c>
    </row>
    <row r="5" spans="1:5">
      <c r="B5" s="6" t="s">
        <v>65</v>
      </c>
    </row>
    <row r="11" spans="1:5">
      <c r="B11" s="6" t="s">
        <v>65</v>
      </c>
    </row>
    <row r="14" spans="1:5">
      <c r="B14" s="6" t="s">
        <v>65</v>
      </c>
    </row>
    <row r="20" spans="2:2">
      <c r="B20" s="6" t="s">
        <v>65</v>
      </c>
    </row>
    <row r="36" spans="1:5">
      <c r="A36" s="43"/>
      <c r="B36" s="41"/>
      <c r="C36" s="41"/>
      <c r="D36" s="41"/>
      <c r="E36" s="42"/>
    </row>
    <row r="250" spans="1:5">
      <c r="A250" s="46">
        <v>8</v>
      </c>
      <c r="B250" s="13"/>
      <c r="C250" s="13"/>
      <c r="D250" s="13"/>
      <c r="E250" s="48"/>
    </row>
    <row r="251" spans="1:5">
      <c r="A251" s="3" t="s">
        <v>12</v>
      </c>
    </row>
    <row r="252" spans="1:5">
      <c r="A252" s="3" t="s">
        <v>64</v>
      </c>
      <c r="B252" s="6" t="s">
        <v>65</v>
      </c>
      <c r="C252" s="6" t="s">
        <v>66</v>
      </c>
      <c r="D252" s="6" t="s">
        <v>67</v>
      </c>
      <c r="E252" s="4" t="s">
        <v>68</v>
      </c>
    </row>
    <row r="253" spans="1:5">
      <c r="A253" s="20"/>
      <c r="B253" s="21"/>
      <c r="C253" s="21"/>
      <c r="D253" s="21"/>
      <c r="E253" s="17"/>
    </row>
    <row r="254" spans="1:5">
      <c r="A254" s="3">
        <f>COUNTIF(A4:A248,"Local guide")</f>
        <v>0</v>
      </c>
      <c r="B254" s="6">
        <f>COUNTIF(B4:B248,"Street signs")</f>
        <v>4</v>
      </c>
      <c r="C254" s="6">
        <f>COUNTIF(C4:C248,"Paper map")</f>
        <v>0</v>
      </c>
      <c r="D254" s="6">
        <f>COUNTIF(D4:D248,"Electronic map on mobile device")</f>
        <v>0</v>
      </c>
      <c r="E254" s="4">
        <f>COUNTIF(E4:E248,"Parking guidance 'app' on mobile device")</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P263"/>
  <sheetViews>
    <sheetView workbookViewId="0">
      <selection sqref="A1:P1048576"/>
    </sheetView>
  </sheetViews>
  <sheetFormatPr defaultRowHeight="12.75"/>
  <cols>
    <col min="1" max="12" width="9.140625" style="6"/>
    <col min="13" max="13" width="10.140625" style="6" customWidth="1"/>
    <col min="14" max="14" width="11" style="6" customWidth="1"/>
    <col min="15" max="15" width="11.28515625" style="6" customWidth="1"/>
    <col min="16" max="16" width="9.140625" style="11"/>
  </cols>
  <sheetData>
    <row r="1" spans="1:16">
      <c r="A1" s="15">
        <v>9</v>
      </c>
      <c r="B1" s="15"/>
      <c r="C1" s="15"/>
      <c r="D1" s="15"/>
      <c r="E1" s="15"/>
      <c r="F1" s="15"/>
      <c r="G1" s="15"/>
      <c r="H1" s="15"/>
      <c r="I1" s="15"/>
      <c r="J1" s="15"/>
      <c r="K1" s="15"/>
      <c r="L1" s="15"/>
      <c r="M1" s="15"/>
      <c r="N1" s="15"/>
      <c r="O1" s="15"/>
      <c r="P1" s="19"/>
    </row>
    <row r="2" spans="1:16">
      <c r="A2" s="17" t="s">
        <v>13</v>
      </c>
    </row>
    <row r="3" spans="1:16">
      <c r="A3" s="21" t="s">
        <v>1044</v>
      </c>
      <c r="B3" s="21" t="s">
        <v>69</v>
      </c>
      <c r="C3" s="21" t="s">
        <v>70</v>
      </c>
      <c r="D3" s="21" t="s">
        <v>71</v>
      </c>
      <c r="E3" s="21" t="s">
        <v>72</v>
      </c>
      <c r="F3" s="21" t="s">
        <v>73</v>
      </c>
      <c r="G3" s="21" t="s">
        <v>74</v>
      </c>
      <c r="H3" s="21" t="s">
        <v>75</v>
      </c>
      <c r="I3" s="21" t="s">
        <v>76</v>
      </c>
      <c r="J3" s="21" t="s">
        <v>77</v>
      </c>
      <c r="K3" s="21" t="s">
        <v>78</v>
      </c>
      <c r="L3" s="21" t="s">
        <v>79</v>
      </c>
      <c r="M3" s="21" t="s">
        <v>80</v>
      </c>
      <c r="N3" s="21" t="s">
        <v>81</v>
      </c>
      <c r="O3" s="21" t="s">
        <v>82</v>
      </c>
      <c r="P3" s="23" t="s">
        <v>947</v>
      </c>
    </row>
    <row r="4" spans="1:16">
      <c r="M4" s="6" t="s">
        <v>80</v>
      </c>
      <c r="O4" s="6" t="s">
        <v>176</v>
      </c>
      <c r="P4" s="10" t="s">
        <v>953</v>
      </c>
    </row>
    <row r="5" spans="1:16">
      <c r="M5" s="6" t="s">
        <v>80</v>
      </c>
      <c r="O5" s="6" t="s">
        <v>179</v>
      </c>
      <c r="P5" s="11" t="s">
        <v>179</v>
      </c>
    </row>
    <row r="6" spans="1:16">
      <c r="I6" s="6" t="s">
        <v>76</v>
      </c>
    </row>
    <row r="11" spans="1:16">
      <c r="B11" s="6" t="s">
        <v>69</v>
      </c>
    </row>
    <row r="12" spans="1:16">
      <c r="M12" s="6" t="s">
        <v>80</v>
      </c>
      <c r="O12" s="6" t="s">
        <v>79</v>
      </c>
      <c r="P12" s="10" t="s">
        <v>953</v>
      </c>
    </row>
    <row r="13" spans="1:16">
      <c r="N13" s="6" t="s">
        <v>81</v>
      </c>
      <c r="O13" s="6" t="s">
        <v>201</v>
      </c>
      <c r="P13" s="10" t="s">
        <v>954</v>
      </c>
    </row>
    <row r="14" spans="1:16">
      <c r="M14" s="6" t="s">
        <v>80</v>
      </c>
      <c r="O14" s="6" t="s">
        <v>204</v>
      </c>
      <c r="P14" s="11" t="s">
        <v>204</v>
      </c>
    </row>
    <row r="16" spans="1:16">
      <c r="M16" s="6" t="s">
        <v>80</v>
      </c>
      <c r="O16" s="6" t="s">
        <v>179</v>
      </c>
      <c r="P16" s="11" t="s">
        <v>179</v>
      </c>
    </row>
    <row r="18" spans="2:16">
      <c r="N18" s="6" t="s">
        <v>81</v>
      </c>
      <c r="O18" s="6" t="s">
        <v>216</v>
      </c>
      <c r="P18" s="10" t="s">
        <v>955</v>
      </c>
    </row>
    <row r="19" spans="2:16">
      <c r="M19" s="6" t="s">
        <v>80</v>
      </c>
      <c r="O19" s="6" t="s">
        <v>79</v>
      </c>
      <c r="P19" s="10" t="s">
        <v>953</v>
      </c>
    </row>
    <row r="20" spans="2:16">
      <c r="M20" s="6" t="s">
        <v>80</v>
      </c>
      <c r="O20" s="6" t="s">
        <v>79</v>
      </c>
      <c r="P20" s="10" t="s">
        <v>953</v>
      </c>
    </row>
    <row r="21" spans="2:16">
      <c r="B21" s="6" t="s">
        <v>69</v>
      </c>
    </row>
    <row r="24" spans="2:16">
      <c r="M24" s="6" t="s">
        <v>80</v>
      </c>
      <c r="O24" s="6" t="s">
        <v>179</v>
      </c>
      <c r="P24" s="11" t="s">
        <v>179</v>
      </c>
    </row>
    <row r="30" spans="2:16">
      <c r="M30" s="6" t="s">
        <v>80</v>
      </c>
      <c r="O30" s="6" t="s">
        <v>234</v>
      </c>
      <c r="P30" s="10" t="s">
        <v>955</v>
      </c>
    </row>
    <row r="35" spans="1:16">
      <c r="M35" s="6" t="s">
        <v>80</v>
      </c>
      <c r="O35" s="6" t="s">
        <v>247</v>
      </c>
      <c r="P35" s="11" t="s">
        <v>247</v>
      </c>
    </row>
    <row r="36" spans="1:16">
      <c r="A36" s="41"/>
      <c r="B36" s="41"/>
      <c r="C36" s="41"/>
      <c r="D36" s="41"/>
      <c r="E36" s="41"/>
      <c r="F36" s="41"/>
      <c r="G36" s="41"/>
      <c r="H36" s="41"/>
      <c r="I36" s="41"/>
      <c r="J36" s="41" t="s">
        <v>77</v>
      </c>
      <c r="K36" s="41"/>
      <c r="L36" s="41"/>
      <c r="M36" s="41"/>
      <c r="N36" s="41"/>
      <c r="O36" s="41"/>
      <c r="P36" s="41"/>
    </row>
    <row r="39" spans="1:16">
      <c r="M39" s="6" t="s">
        <v>80</v>
      </c>
      <c r="O39" s="6" t="s">
        <v>258</v>
      </c>
      <c r="P39" s="11" t="s">
        <v>258</v>
      </c>
    </row>
    <row r="40" spans="1:16">
      <c r="C40" s="6" t="s">
        <v>70</v>
      </c>
    </row>
    <row r="41" spans="1:16">
      <c r="B41" s="6" t="s">
        <v>69</v>
      </c>
    </row>
    <row r="42" spans="1:16">
      <c r="J42" s="6" t="s">
        <v>77</v>
      </c>
    </row>
    <row r="43" spans="1:16">
      <c r="I43" s="6" t="s">
        <v>76</v>
      </c>
    </row>
    <row r="44" spans="1:16">
      <c r="I44" s="6" t="s">
        <v>76</v>
      </c>
    </row>
    <row r="45" spans="1:16">
      <c r="M45" s="6" t="s">
        <v>80</v>
      </c>
      <c r="O45" s="6" t="s">
        <v>959</v>
      </c>
      <c r="P45" s="11" t="s">
        <v>959</v>
      </c>
    </row>
    <row r="49" spans="9:16">
      <c r="J49" s="6" t="s">
        <v>77</v>
      </c>
    </row>
    <row r="50" spans="9:16">
      <c r="I50" s="6" t="s">
        <v>76</v>
      </c>
    </row>
    <row r="53" spans="9:16">
      <c r="M53" s="6" t="s">
        <v>80</v>
      </c>
      <c r="O53" s="6" t="s">
        <v>323</v>
      </c>
      <c r="P53" s="11" t="s">
        <v>179</v>
      </c>
    </row>
    <row r="54" spans="9:16">
      <c r="M54" s="6" t="s">
        <v>80</v>
      </c>
      <c r="O54" s="6" t="s">
        <v>179</v>
      </c>
      <c r="P54" s="11" t="s">
        <v>179</v>
      </c>
    </row>
    <row r="57" spans="9:16">
      <c r="M57" s="6" t="s">
        <v>80</v>
      </c>
      <c r="O57" s="6" t="s">
        <v>342</v>
      </c>
      <c r="P57" s="10" t="s">
        <v>956</v>
      </c>
    </row>
    <row r="60" spans="9:16">
      <c r="I60" s="6" t="s">
        <v>76</v>
      </c>
    </row>
    <row r="64" spans="9:16">
      <c r="M64" s="6" t="s">
        <v>80</v>
      </c>
    </row>
    <row r="65" spans="9:16">
      <c r="M65" s="6" t="s">
        <v>80</v>
      </c>
      <c r="O65" s="6" t="s">
        <v>457</v>
      </c>
      <c r="P65" s="10" t="s">
        <v>957</v>
      </c>
    </row>
    <row r="68" spans="9:16">
      <c r="J68" s="6" t="s">
        <v>77</v>
      </c>
    </row>
    <row r="71" spans="9:16">
      <c r="M71" s="6" t="s">
        <v>80</v>
      </c>
      <c r="O71" s="6" t="s">
        <v>383</v>
      </c>
      <c r="P71" s="11" t="s">
        <v>179</v>
      </c>
    </row>
    <row r="72" spans="9:16">
      <c r="M72" s="6" t="s">
        <v>80</v>
      </c>
      <c r="O72" s="6" t="s">
        <v>247</v>
      </c>
      <c r="P72" s="11" t="s">
        <v>247</v>
      </c>
    </row>
    <row r="74" spans="9:16">
      <c r="I74" s="6" t="s">
        <v>76</v>
      </c>
    </row>
    <row r="75" spans="9:16">
      <c r="M75" s="6" t="s">
        <v>80</v>
      </c>
      <c r="O75" s="6" t="s">
        <v>397</v>
      </c>
      <c r="P75" s="11" t="s">
        <v>959</v>
      </c>
    </row>
    <row r="80" spans="9:16">
      <c r="J80" s="6" t="s">
        <v>77</v>
      </c>
    </row>
    <row r="84" spans="9:16">
      <c r="K84" s="6" t="s">
        <v>78</v>
      </c>
    </row>
    <row r="88" spans="9:16">
      <c r="N88" s="6" t="s">
        <v>81</v>
      </c>
      <c r="O88" s="6" t="s">
        <v>434</v>
      </c>
      <c r="P88" s="10" t="s">
        <v>957</v>
      </c>
    </row>
    <row r="90" spans="9:16">
      <c r="I90" s="6" t="s">
        <v>76</v>
      </c>
    </row>
    <row r="95" spans="9:16">
      <c r="M95" s="6" t="s">
        <v>80</v>
      </c>
      <c r="O95" s="6" t="s">
        <v>457</v>
      </c>
      <c r="P95" s="10" t="s">
        <v>957</v>
      </c>
    </row>
    <row r="96" spans="9:16">
      <c r="N96" s="6" t="s">
        <v>81</v>
      </c>
      <c r="O96" s="6" t="s">
        <v>461</v>
      </c>
      <c r="P96" s="10" t="s">
        <v>957</v>
      </c>
    </row>
    <row r="99" spans="9:16">
      <c r="M99" s="6" t="s">
        <v>80</v>
      </c>
      <c r="O99" s="6" t="s">
        <v>383</v>
      </c>
      <c r="P99" s="11" t="s">
        <v>179</v>
      </c>
    </row>
    <row r="100" spans="9:16">
      <c r="M100" s="6" t="s">
        <v>80</v>
      </c>
      <c r="O100" s="6" t="s">
        <v>247</v>
      </c>
      <c r="P100" s="11" t="s">
        <v>247</v>
      </c>
    </row>
    <row r="103" spans="9:16">
      <c r="N103" s="6" t="s">
        <v>81</v>
      </c>
      <c r="O103" s="6" t="s">
        <v>483</v>
      </c>
      <c r="P103" s="10" t="s">
        <v>955</v>
      </c>
    </row>
    <row r="104" spans="9:16">
      <c r="M104" s="6" t="s">
        <v>80</v>
      </c>
      <c r="O104" s="6" t="s">
        <v>487</v>
      </c>
      <c r="P104" s="10" t="s">
        <v>954</v>
      </c>
    </row>
    <row r="105" spans="9:16">
      <c r="I105" s="6" t="s">
        <v>76</v>
      </c>
    </row>
    <row r="106" spans="9:16">
      <c r="N106" s="6" t="s">
        <v>81</v>
      </c>
      <c r="O106" s="6" t="s">
        <v>491</v>
      </c>
      <c r="P106" s="10" t="s">
        <v>957</v>
      </c>
    </row>
    <row r="107" spans="9:16">
      <c r="I107" s="6" t="s">
        <v>76</v>
      </c>
    </row>
    <row r="108" spans="9:16">
      <c r="I108" s="6" t="s">
        <v>76</v>
      </c>
    </row>
    <row r="110" spans="9:16">
      <c r="I110" s="6" t="s">
        <v>76</v>
      </c>
    </row>
    <row r="111" spans="9:16">
      <c r="M111" s="6" t="s">
        <v>80</v>
      </c>
      <c r="O111" s="6" t="s">
        <v>511</v>
      </c>
      <c r="P111" s="10" t="s">
        <v>956</v>
      </c>
    </row>
    <row r="112" spans="9:16">
      <c r="I112" s="6" t="s">
        <v>76</v>
      </c>
    </row>
    <row r="113" spans="9:16">
      <c r="M113" s="6" t="s">
        <v>80</v>
      </c>
      <c r="O113" s="6" t="s">
        <v>179</v>
      </c>
      <c r="P113" s="11" t="s">
        <v>179</v>
      </c>
    </row>
    <row r="115" spans="9:16">
      <c r="M115" s="6" t="s">
        <v>80</v>
      </c>
      <c r="O115" s="6" t="s">
        <v>179</v>
      </c>
      <c r="P115" s="11" t="s">
        <v>179</v>
      </c>
    </row>
    <row r="117" spans="9:16">
      <c r="M117" s="6" t="s">
        <v>80</v>
      </c>
      <c r="O117" s="6" t="s">
        <v>247</v>
      </c>
      <c r="P117" s="11" t="s">
        <v>247</v>
      </c>
    </row>
    <row r="118" spans="9:16">
      <c r="K118" s="6" t="s">
        <v>78</v>
      </c>
    </row>
    <row r="119" spans="9:16">
      <c r="M119" s="6" t="s">
        <v>80</v>
      </c>
      <c r="O119" s="6" t="s">
        <v>545</v>
      </c>
      <c r="P119" s="10" t="s">
        <v>957</v>
      </c>
    </row>
    <row r="121" spans="9:16">
      <c r="M121" s="6" t="s">
        <v>80</v>
      </c>
      <c r="O121" s="6" t="s">
        <v>550</v>
      </c>
      <c r="P121" s="10" t="s">
        <v>957</v>
      </c>
    </row>
    <row r="122" spans="9:16">
      <c r="M122" s="6" t="s">
        <v>80</v>
      </c>
      <c r="O122" s="6" t="s">
        <v>204</v>
      </c>
      <c r="P122" s="11" t="s">
        <v>204</v>
      </c>
    </row>
    <row r="123" spans="9:16">
      <c r="I123" s="6" t="s">
        <v>76</v>
      </c>
    </row>
    <row r="124" spans="9:16">
      <c r="N124" s="6" t="s">
        <v>81</v>
      </c>
      <c r="O124" s="6" t="s">
        <v>566</v>
      </c>
      <c r="P124" s="10" t="s">
        <v>953</v>
      </c>
    </row>
    <row r="126" spans="9:16">
      <c r="J126" s="6" t="s">
        <v>77</v>
      </c>
    </row>
    <row r="129" spans="9:16">
      <c r="M129" s="6" t="s">
        <v>80</v>
      </c>
      <c r="O129" s="6" t="s">
        <v>581</v>
      </c>
      <c r="P129" s="10" t="s">
        <v>955</v>
      </c>
    </row>
    <row r="131" spans="9:16">
      <c r="J131" s="6" t="s">
        <v>77</v>
      </c>
    </row>
    <row r="132" spans="9:16">
      <c r="I132" s="6" t="s">
        <v>76</v>
      </c>
    </row>
    <row r="133" spans="9:16">
      <c r="M133" s="6" t="s">
        <v>80</v>
      </c>
      <c r="O133" s="6" t="s">
        <v>383</v>
      </c>
      <c r="P133" s="11" t="s">
        <v>179</v>
      </c>
    </row>
    <row r="134" spans="9:16">
      <c r="J134" s="6" t="s">
        <v>77</v>
      </c>
    </row>
    <row r="135" spans="9:16">
      <c r="L135" s="6" t="s">
        <v>79</v>
      </c>
    </row>
    <row r="138" spans="9:16">
      <c r="M138" s="6" t="s">
        <v>80</v>
      </c>
      <c r="O138" s="6" t="s">
        <v>608</v>
      </c>
      <c r="P138" s="10" t="s">
        <v>957</v>
      </c>
    </row>
    <row r="139" spans="9:16">
      <c r="J139" s="6" t="s">
        <v>77</v>
      </c>
    </row>
    <row r="140" spans="9:16">
      <c r="M140" s="6" t="s">
        <v>80</v>
      </c>
      <c r="O140" s="6" t="s">
        <v>617</v>
      </c>
      <c r="P140" s="10" t="s">
        <v>953</v>
      </c>
    </row>
    <row r="141" spans="9:16">
      <c r="M141" s="6" t="s">
        <v>80</v>
      </c>
      <c r="O141" s="6" t="s">
        <v>247</v>
      </c>
      <c r="P141" s="11" t="s">
        <v>247</v>
      </c>
    </row>
    <row r="143" spans="9:16">
      <c r="M143" s="6" t="s">
        <v>80</v>
      </c>
      <c r="O143" s="6" t="s">
        <v>179</v>
      </c>
      <c r="P143" s="11" t="s">
        <v>179</v>
      </c>
    </row>
    <row r="144" spans="9:16">
      <c r="M144" s="6" t="s">
        <v>80</v>
      </c>
      <c r="O144" s="6" t="s">
        <v>179</v>
      </c>
      <c r="P144" s="11" t="s">
        <v>179</v>
      </c>
    </row>
    <row r="145" spans="1:16">
      <c r="A145" s="6" t="s">
        <v>1044</v>
      </c>
      <c r="O145" s="6" t="s">
        <v>204</v>
      </c>
      <c r="P145" s="11" t="s">
        <v>204</v>
      </c>
    </row>
    <row r="147" spans="1:16">
      <c r="M147" s="6" t="s">
        <v>80</v>
      </c>
      <c r="O147" s="6" t="s">
        <v>179</v>
      </c>
    </row>
    <row r="148" spans="1:16">
      <c r="J148" s="6" t="s">
        <v>77</v>
      </c>
    </row>
    <row r="149" spans="1:16">
      <c r="M149" s="6" t="s">
        <v>80</v>
      </c>
      <c r="O149" s="6" t="s">
        <v>644</v>
      </c>
      <c r="P149" s="10" t="s">
        <v>956</v>
      </c>
    </row>
    <row r="150" spans="1:16">
      <c r="M150" s="6" t="s">
        <v>80</v>
      </c>
      <c r="O150" s="6" t="s">
        <v>650</v>
      </c>
      <c r="P150" s="10" t="s">
        <v>956</v>
      </c>
    </row>
    <row r="152" spans="1:16">
      <c r="M152" s="6" t="s">
        <v>80</v>
      </c>
      <c r="O152" s="6" t="s">
        <v>658</v>
      </c>
      <c r="P152" s="10" t="s">
        <v>953</v>
      </c>
    </row>
    <row r="155" spans="1:16">
      <c r="M155" s="6" t="s">
        <v>80</v>
      </c>
      <c r="O155" s="6" t="s">
        <v>671</v>
      </c>
      <c r="P155" s="10" t="s">
        <v>956</v>
      </c>
    </row>
    <row r="156" spans="1:16">
      <c r="M156" s="6" t="s">
        <v>80</v>
      </c>
      <c r="O156" s="6" t="s">
        <v>247</v>
      </c>
      <c r="P156" s="11" t="s">
        <v>247</v>
      </c>
    </row>
    <row r="158" spans="1:16">
      <c r="J158" s="6" t="s">
        <v>77</v>
      </c>
    </row>
    <row r="160" spans="1:16">
      <c r="H160" s="6" t="s">
        <v>75</v>
      </c>
    </row>
    <row r="162" spans="1:16">
      <c r="A162" s="6" t="s">
        <v>1044</v>
      </c>
      <c r="K162" s="6" t="s">
        <v>78</v>
      </c>
    </row>
    <row r="166" spans="1:16">
      <c r="A166" s="6" t="s">
        <v>1044</v>
      </c>
    </row>
    <row r="167" spans="1:16">
      <c r="I167" s="6" t="s">
        <v>76</v>
      </c>
    </row>
    <row r="168" spans="1:16">
      <c r="M168" s="6" t="s">
        <v>80</v>
      </c>
      <c r="O168" s="6" t="s">
        <v>707</v>
      </c>
      <c r="P168" s="10" t="s">
        <v>954</v>
      </c>
    </row>
    <row r="169" spans="1:16">
      <c r="M169" s="6" t="s">
        <v>80</v>
      </c>
      <c r="O169" s="6" t="s">
        <v>247</v>
      </c>
      <c r="P169" s="11" t="s">
        <v>247</v>
      </c>
    </row>
    <row r="171" spans="1:16">
      <c r="J171" s="6" t="s">
        <v>77</v>
      </c>
    </row>
    <row r="173" spans="1:16">
      <c r="J173" s="6" t="s">
        <v>77</v>
      </c>
    </row>
    <row r="175" spans="1:16">
      <c r="M175" s="6" t="s">
        <v>80</v>
      </c>
      <c r="O175" s="6" t="s">
        <v>247</v>
      </c>
      <c r="P175" s="11" t="s">
        <v>247</v>
      </c>
    </row>
    <row r="176" spans="1:16">
      <c r="C176" s="6" t="s">
        <v>70</v>
      </c>
    </row>
    <row r="178" spans="9:16">
      <c r="I178" s="6" t="s">
        <v>76</v>
      </c>
    </row>
    <row r="186" spans="9:16">
      <c r="M186" s="6" t="s">
        <v>80</v>
      </c>
      <c r="O186" s="6" t="s">
        <v>457</v>
      </c>
      <c r="P186" s="10" t="s">
        <v>957</v>
      </c>
    </row>
    <row r="189" spans="9:16">
      <c r="J189" s="6" t="s">
        <v>77</v>
      </c>
    </row>
    <row r="190" spans="9:16">
      <c r="M190" s="6" t="s">
        <v>80</v>
      </c>
      <c r="O190" s="6" t="s">
        <v>247</v>
      </c>
      <c r="P190" s="11" t="s">
        <v>247</v>
      </c>
    </row>
    <row r="195" spans="2:16">
      <c r="M195" s="6" t="s">
        <v>80</v>
      </c>
      <c r="O195" s="6" t="s">
        <v>774</v>
      </c>
      <c r="P195" s="10" t="s">
        <v>955</v>
      </c>
    </row>
    <row r="196" spans="2:16">
      <c r="B196" s="6" t="s">
        <v>69</v>
      </c>
    </row>
    <row r="197" spans="2:16">
      <c r="M197" s="6" t="s">
        <v>80</v>
      </c>
      <c r="O197" s="6" t="s">
        <v>179</v>
      </c>
      <c r="P197" s="11" t="s">
        <v>179</v>
      </c>
    </row>
    <row r="199" spans="2:16">
      <c r="N199" s="6" t="s">
        <v>81</v>
      </c>
      <c r="O199" s="6" t="s">
        <v>511</v>
      </c>
      <c r="P199" s="10" t="s">
        <v>956</v>
      </c>
    </row>
    <row r="200" spans="2:16">
      <c r="M200" s="6" t="s">
        <v>80</v>
      </c>
      <c r="O200" s="6" t="s">
        <v>247</v>
      </c>
      <c r="P200" s="11" t="s">
        <v>247</v>
      </c>
    </row>
    <row r="202" spans="2:16">
      <c r="M202" s="6" t="s">
        <v>80</v>
      </c>
      <c r="O202" s="6" t="s">
        <v>179</v>
      </c>
      <c r="P202" s="11" t="s">
        <v>179</v>
      </c>
    </row>
    <row r="203" spans="2:16">
      <c r="M203" s="6" t="s">
        <v>80</v>
      </c>
      <c r="O203" s="6" t="s">
        <v>179</v>
      </c>
      <c r="P203" s="11" t="s">
        <v>179</v>
      </c>
    </row>
    <row r="204" spans="2:16">
      <c r="I204" s="6" t="s">
        <v>76</v>
      </c>
    </row>
    <row r="206" spans="2:16">
      <c r="M206" s="6" t="s">
        <v>80</v>
      </c>
      <c r="O206" s="6" t="s">
        <v>818</v>
      </c>
      <c r="P206" s="10" t="s">
        <v>955</v>
      </c>
    </row>
    <row r="208" spans="2:16">
      <c r="M208" s="6" t="s">
        <v>80</v>
      </c>
      <c r="O208" s="6" t="s">
        <v>827</v>
      </c>
      <c r="P208" s="10" t="s">
        <v>954</v>
      </c>
    </row>
    <row r="209" spans="1:16">
      <c r="B209" s="6" t="s">
        <v>69</v>
      </c>
    </row>
    <row r="211" spans="1:16">
      <c r="M211" s="6" t="s">
        <v>80</v>
      </c>
    </row>
    <row r="212" spans="1:16">
      <c r="A212" s="6" t="s">
        <v>1044</v>
      </c>
    </row>
    <row r="213" spans="1:16">
      <c r="I213" s="6" t="s">
        <v>76</v>
      </c>
    </row>
    <row r="215" spans="1:16">
      <c r="H215" s="6" t="s">
        <v>75</v>
      </c>
    </row>
    <row r="216" spans="1:16">
      <c r="C216" s="6" t="s">
        <v>70</v>
      </c>
    </row>
    <row r="218" spans="1:16">
      <c r="J218" s="6" t="s">
        <v>77</v>
      </c>
    </row>
    <row r="219" spans="1:16">
      <c r="I219" s="6" t="s">
        <v>76</v>
      </c>
    </row>
    <row r="220" spans="1:16">
      <c r="I220" s="6" t="s">
        <v>76</v>
      </c>
    </row>
    <row r="221" spans="1:16">
      <c r="I221" s="6" t="s">
        <v>76</v>
      </c>
    </row>
    <row r="222" spans="1:16">
      <c r="J222" s="6" t="s">
        <v>77</v>
      </c>
    </row>
    <row r="223" spans="1:16">
      <c r="M223" s="6" t="s">
        <v>80</v>
      </c>
      <c r="O223" s="6" t="s">
        <v>179</v>
      </c>
      <c r="P223" s="11" t="s">
        <v>179</v>
      </c>
    </row>
    <row r="224" spans="1:16">
      <c r="M224" s="6" t="s">
        <v>80</v>
      </c>
      <c r="O224" s="6" t="s">
        <v>179</v>
      </c>
      <c r="P224" s="11" t="s">
        <v>179</v>
      </c>
    </row>
    <row r="227" spans="9:16">
      <c r="M227" s="6" t="s">
        <v>80</v>
      </c>
      <c r="O227" s="6" t="s">
        <v>882</v>
      </c>
    </row>
    <row r="230" spans="9:16">
      <c r="I230" s="6" t="s">
        <v>76</v>
      </c>
    </row>
    <row r="231" spans="9:16">
      <c r="I231" s="6" t="s">
        <v>76</v>
      </c>
    </row>
    <row r="235" spans="9:16">
      <c r="J235" s="6" t="s">
        <v>77</v>
      </c>
    </row>
    <row r="236" spans="9:16">
      <c r="M236" s="6" t="s">
        <v>80</v>
      </c>
      <c r="O236" s="6" t="s">
        <v>247</v>
      </c>
      <c r="P236" s="11" t="s">
        <v>247</v>
      </c>
    </row>
    <row r="237" spans="9:16">
      <c r="I237" s="6" t="s">
        <v>76</v>
      </c>
    </row>
    <row r="240" spans="9:16">
      <c r="M240" s="6" t="s">
        <v>80</v>
      </c>
      <c r="O240" s="6" t="s">
        <v>71</v>
      </c>
      <c r="P240" s="10" t="s">
        <v>954</v>
      </c>
    </row>
    <row r="244" spans="1:16">
      <c r="I244" s="6" t="s">
        <v>76</v>
      </c>
    </row>
    <row r="246" spans="1:16">
      <c r="M246" s="6" t="s">
        <v>80</v>
      </c>
      <c r="O246" s="6" t="s">
        <v>938</v>
      </c>
      <c r="P246" s="10" t="s">
        <v>956</v>
      </c>
    </row>
    <row r="247" spans="1:16">
      <c r="I247" s="6" t="s">
        <v>76</v>
      </c>
    </row>
    <row r="248" spans="1:16">
      <c r="M248" s="6" t="s">
        <v>80</v>
      </c>
      <c r="O248" s="6" t="s">
        <v>247</v>
      </c>
      <c r="P248" s="11" t="s">
        <v>247</v>
      </c>
    </row>
    <row r="250" spans="1:16">
      <c r="A250" s="13">
        <v>9</v>
      </c>
      <c r="B250" s="13"/>
      <c r="C250" s="13"/>
      <c r="D250" s="13"/>
      <c r="E250" s="13"/>
      <c r="F250" s="13"/>
      <c r="G250" s="13"/>
      <c r="H250" s="13"/>
      <c r="I250" s="13"/>
      <c r="J250" s="13"/>
      <c r="K250" s="13"/>
      <c r="L250" s="13"/>
      <c r="M250" s="13"/>
      <c r="N250" s="13"/>
      <c r="O250" s="13"/>
      <c r="P250" s="30"/>
    </row>
    <row r="251" spans="1:16">
      <c r="A251" s="6" t="s">
        <v>13</v>
      </c>
    </row>
    <row r="252" spans="1:16">
      <c r="A252" s="6" t="s">
        <v>1044</v>
      </c>
      <c r="B252" s="6" t="s">
        <v>69</v>
      </c>
      <c r="C252" s="6" t="s">
        <v>70</v>
      </c>
      <c r="D252" s="6" t="s">
        <v>71</v>
      </c>
      <c r="E252" s="6" t="s">
        <v>72</v>
      </c>
      <c r="F252" s="6" t="s">
        <v>73</v>
      </c>
      <c r="G252" s="6" t="s">
        <v>74</v>
      </c>
      <c r="H252" s="6" t="s">
        <v>75</v>
      </c>
      <c r="I252" s="6" t="s">
        <v>76</v>
      </c>
      <c r="J252" s="6" t="s">
        <v>77</v>
      </c>
      <c r="K252" s="6" t="s">
        <v>78</v>
      </c>
      <c r="L252" s="6" t="s">
        <v>79</v>
      </c>
      <c r="M252" s="6" t="s">
        <v>80</v>
      </c>
      <c r="N252" s="6" t="s">
        <v>81</v>
      </c>
      <c r="O252" s="11" t="s">
        <v>947</v>
      </c>
      <c r="P252" s="11" t="s">
        <v>1034</v>
      </c>
    </row>
    <row r="253" spans="1:16">
      <c r="A253" s="21"/>
      <c r="B253" s="21"/>
      <c r="C253" s="21"/>
      <c r="D253" s="21"/>
      <c r="E253" s="21"/>
      <c r="F253" s="21"/>
      <c r="G253" s="21"/>
      <c r="H253" s="21"/>
      <c r="I253" s="21"/>
      <c r="J253" s="21"/>
      <c r="K253" s="21"/>
      <c r="L253" s="21"/>
      <c r="M253" s="21"/>
      <c r="N253" s="21"/>
      <c r="O253" s="23" t="s">
        <v>1118</v>
      </c>
      <c r="P253" s="23" t="s">
        <v>1119</v>
      </c>
    </row>
    <row r="254" spans="1:16">
      <c r="A254">
        <f>COUNTIF(A4:A248,"Barrel (Brookend Street)")</f>
        <v>4</v>
      </c>
      <c r="B254">
        <f>COUNTIF(B4:B248,"Corn Exchange (New Street)")</f>
        <v>5</v>
      </c>
      <c r="C254">
        <f>COUNTIF(C4:C248,"Crossfields (Church Street / Old Maids Walk)")</f>
        <v>3</v>
      </c>
      <c r="D254">
        <f>COUNTIF(D4:D248,"Edde Cross Street")</f>
        <v>0</v>
      </c>
      <c r="E254">
        <f>COUNTIF(E4:E248,"Homs Road")</f>
        <v>0</v>
      </c>
      <c r="F254">
        <f>COUNTIF(F4:F248,"Kings Acre (Upper)")</f>
        <v>0</v>
      </c>
      <c r="G254">
        <f>COUNTIF(G4:G248,"Kings Acre (Lower)")</f>
        <v>0</v>
      </c>
      <c r="H254">
        <f>COUNTIF(H4:H248,"Kyrle Street")</f>
        <v>2</v>
      </c>
      <c r="I254">
        <f>COUNTIF(I4:I248,"Maltings (Sainsburys)")</f>
        <v>26</v>
      </c>
      <c r="J254">
        <f>COUNTIF(J4:J248,"Morrisons")</f>
        <v>17</v>
      </c>
      <c r="K254">
        <f>COUNTIF(K4:K248,"Red Meadow (Swimming Pool)")</f>
        <v>3</v>
      </c>
      <c r="L254">
        <f>COUNTIF(L4:L248,"Wilton Road")</f>
        <v>1</v>
      </c>
      <c r="M254">
        <f>COUNTIF(M4:M248,"On Street (please specify street name below)")</f>
        <v>64</v>
      </c>
      <c r="N254">
        <f>COUNTIF(N4:N248,"Private Space (please specify where below)")</f>
        <v>8</v>
      </c>
      <c r="O254" s="10" t="s">
        <v>247</v>
      </c>
      <c r="P254" s="11">
        <f>COUNTIF(P4:P248,"Broad Street")</f>
        <v>12</v>
      </c>
    </row>
    <row r="255" spans="1:16">
      <c r="O255" s="11" t="s">
        <v>204</v>
      </c>
      <c r="P255" s="11">
        <f>COUNTIF(P4:P248,"Brookend")</f>
        <v>3</v>
      </c>
    </row>
    <row r="256" spans="1:16">
      <c r="O256" s="11" t="s">
        <v>179</v>
      </c>
      <c r="P256" s="11">
        <f>COUNTIF(P4:P248,"Gloucester Road")</f>
        <v>17</v>
      </c>
    </row>
    <row r="257" spans="15:16">
      <c r="O257" s="11" t="s">
        <v>953</v>
      </c>
      <c r="P257" s="11">
        <f>COUNTIF(P4:P248,"N peripheral")</f>
        <v>7</v>
      </c>
    </row>
    <row r="258" spans="15:16">
      <c r="O258" s="11" t="s">
        <v>957</v>
      </c>
      <c r="P258" s="11">
        <f>COUNTIF(P4:P248,"NE central")</f>
        <v>9</v>
      </c>
    </row>
    <row r="259" spans="15:16">
      <c r="O259" s="11" t="s">
        <v>954</v>
      </c>
      <c r="P259" s="11">
        <f>COUNTIF(P4:P248,"NW central")</f>
        <v>5</v>
      </c>
    </row>
    <row r="260" spans="15:16">
      <c r="O260" s="11" t="s">
        <v>959</v>
      </c>
      <c r="P260" s="11">
        <f>COUNTIF(P4:P248,"Old Gloucester Road")</f>
        <v>2</v>
      </c>
    </row>
    <row r="261" spans="15:16">
      <c r="O261" s="11" t="s">
        <v>955</v>
      </c>
      <c r="P261" s="11">
        <f>COUNTIF(P4:P248,"S peripheral")</f>
        <v>6</v>
      </c>
    </row>
    <row r="262" spans="15:16">
      <c r="O262" s="11" t="s">
        <v>956</v>
      </c>
      <c r="P262" s="11">
        <f>COUNTIF(P4:P248,"SW central")</f>
        <v>7</v>
      </c>
    </row>
    <row r="263" spans="15:16">
      <c r="P263" s="9">
        <f>SUM(SUM(P254:P262))</f>
        <v>68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F254"/>
  <sheetViews>
    <sheetView workbookViewId="0">
      <selection activeCell="K5" sqref="K5"/>
    </sheetView>
  </sheetViews>
  <sheetFormatPr defaultRowHeight="12.75"/>
  <cols>
    <col min="1" max="1" width="9.140625" style="3"/>
    <col min="2" max="5" width="9.140625" style="6"/>
    <col min="6" max="6" width="9.140625" style="4"/>
  </cols>
  <sheetData>
    <row r="1" spans="1:6">
      <c r="A1" s="14">
        <v>10</v>
      </c>
      <c r="B1" s="15"/>
      <c r="C1" s="15"/>
      <c r="D1" s="15"/>
      <c r="E1" s="15"/>
      <c r="F1" s="16"/>
    </row>
    <row r="2" spans="1:6">
      <c r="A2" s="3" t="s">
        <v>14</v>
      </c>
    </row>
    <row r="3" spans="1:6">
      <c r="A3" s="20" t="s">
        <v>83</v>
      </c>
      <c r="B3" s="21" t="s">
        <v>84</v>
      </c>
      <c r="C3" s="21" t="s">
        <v>85</v>
      </c>
      <c r="D3" s="21" t="s">
        <v>86</v>
      </c>
      <c r="E3" s="21" t="s">
        <v>87</v>
      </c>
      <c r="F3" s="17" t="s">
        <v>58</v>
      </c>
    </row>
    <row r="4" spans="1:6">
      <c r="E4" s="6" t="s">
        <v>87</v>
      </c>
    </row>
    <row r="5" spans="1:6">
      <c r="E5" s="6" t="s">
        <v>87</v>
      </c>
    </row>
    <row r="6" spans="1:6">
      <c r="A6" s="3" t="s">
        <v>83</v>
      </c>
      <c r="F6" s="4" t="s">
        <v>183</v>
      </c>
    </row>
    <row r="7" spans="1:6">
      <c r="D7" s="6" t="s">
        <v>86</v>
      </c>
    </row>
    <row r="8" spans="1:6">
      <c r="E8" s="6" t="s">
        <v>87</v>
      </c>
    </row>
    <row r="9" spans="1:6">
      <c r="A9" s="3" t="s">
        <v>83</v>
      </c>
    </row>
    <row r="10" spans="1:6">
      <c r="B10" s="6" t="s">
        <v>84</v>
      </c>
    </row>
    <row r="11" spans="1:6">
      <c r="E11" s="6" t="s">
        <v>87</v>
      </c>
    </row>
    <row r="12" spans="1:6">
      <c r="E12" s="6" t="s">
        <v>87</v>
      </c>
    </row>
    <row r="13" spans="1:6">
      <c r="A13" s="3" t="s">
        <v>83</v>
      </c>
    </row>
    <row r="14" spans="1:6">
      <c r="E14" s="6" t="s">
        <v>87</v>
      </c>
    </row>
    <row r="15" spans="1:6">
      <c r="E15" s="6" t="s">
        <v>87</v>
      </c>
    </row>
    <row r="16" spans="1:6">
      <c r="E16" s="6" t="s">
        <v>87</v>
      </c>
    </row>
    <row r="17" spans="1:6">
      <c r="E17" s="6" t="s">
        <v>87</v>
      </c>
    </row>
    <row r="18" spans="1:6">
      <c r="D18" s="6" t="s">
        <v>86</v>
      </c>
      <c r="F18" s="4" t="s">
        <v>217</v>
      </c>
    </row>
    <row r="19" spans="1:6">
      <c r="E19" s="6" t="s">
        <v>87</v>
      </c>
    </row>
    <row r="20" spans="1:6">
      <c r="E20" s="6" t="s">
        <v>87</v>
      </c>
    </row>
    <row r="21" spans="1:6">
      <c r="A21" s="3" t="s">
        <v>83</v>
      </c>
    </row>
    <row r="22" spans="1:6">
      <c r="B22" s="6" t="s">
        <v>84</v>
      </c>
    </row>
    <row r="23" spans="1:6">
      <c r="B23" s="6" t="s">
        <v>84</v>
      </c>
    </row>
    <row r="24" spans="1:6">
      <c r="B24" s="6" t="s">
        <v>84</v>
      </c>
    </row>
    <row r="25" spans="1:6">
      <c r="C25" s="6" t="s">
        <v>85</v>
      </c>
    </row>
    <row r="26" spans="1:6">
      <c r="C26" s="6" t="s">
        <v>85</v>
      </c>
    </row>
    <row r="27" spans="1:6">
      <c r="C27" s="6" t="s">
        <v>85</v>
      </c>
    </row>
    <row r="28" spans="1:6">
      <c r="B28" s="6" t="s">
        <v>84</v>
      </c>
    </row>
    <row r="29" spans="1:6">
      <c r="D29" s="6" t="s">
        <v>86</v>
      </c>
    </row>
    <row r="30" spans="1:6">
      <c r="A30" s="3" t="s">
        <v>83</v>
      </c>
      <c r="F30" s="4" t="s">
        <v>235</v>
      </c>
    </row>
    <row r="31" spans="1:6">
      <c r="E31" s="6" t="s">
        <v>87</v>
      </c>
    </row>
    <row r="32" spans="1:6">
      <c r="E32" s="6" t="s">
        <v>87</v>
      </c>
    </row>
    <row r="33" spans="1:6">
      <c r="E33" s="6" t="s">
        <v>87</v>
      </c>
    </row>
    <row r="34" spans="1:6">
      <c r="A34" s="3" t="s">
        <v>83</v>
      </c>
    </row>
    <row r="35" spans="1:6">
      <c r="E35" s="6" t="s">
        <v>87</v>
      </c>
    </row>
    <row r="36" spans="1:6">
      <c r="A36" s="43"/>
      <c r="B36" s="41"/>
      <c r="C36" s="41"/>
      <c r="D36" s="41"/>
      <c r="E36" s="41" t="s">
        <v>87</v>
      </c>
      <c r="F36" s="42"/>
    </row>
    <row r="37" spans="1:6">
      <c r="D37" s="6" t="s">
        <v>86</v>
      </c>
    </row>
    <row r="38" spans="1:6">
      <c r="B38" s="6" t="s">
        <v>84</v>
      </c>
    </row>
    <row r="39" spans="1:6">
      <c r="B39" s="6" t="s">
        <v>84</v>
      </c>
    </row>
    <row r="40" spans="1:6">
      <c r="B40" s="6" t="s">
        <v>84</v>
      </c>
    </row>
    <row r="41" spans="1:6">
      <c r="B41" s="6" t="s">
        <v>84</v>
      </c>
    </row>
    <row r="42" spans="1:6">
      <c r="B42" s="6" t="s">
        <v>84</v>
      </c>
    </row>
    <row r="43" spans="1:6">
      <c r="B43" s="6" t="s">
        <v>84</v>
      </c>
    </row>
    <row r="44" spans="1:6">
      <c r="D44" s="6" t="s">
        <v>86</v>
      </c>
    </row>
    <row r="45" spans="1:6">
      <c r="D45" s="6" t="s">
        <v>86</v>
      </c>
    </row>
    <row r="46" spans="1:6">
      <c r="B46" s="6" t="s">
        <v>84</v>
      </c>
    </row>
    <row r="47" spans="1:6">
      <c r="B47" s="6" t="s">
        <v>84</v>
      </c>
    </row>
    <row r="48" spans="1:6">
      <c r="B48" s="6" t="s">
        <v>84</v>
      </c>
    </row>
    <row r="49" spans="1:6">
      <c r="B49" s="6" t="s">
        <v>84</v>
      </c>
    </row>
    <row r="50" spans="1:6">
      <c r="B50" s="6" t="s">
        <v>84</v>
      </c>
    </row>
    <row r="51" spans="1:6">
      <c r="E51" s="6" t="s">
        <v>87</v>
      </c>
      <c r="F51" s="4" t="s">
        <v>317</v>
      </c>
    </row>
    <row r="53" spans="1:6">
      <c r="B53" s="6" t="s">
        <v>84</v>
      </c>
    </row>
    <row r="54" spans="1:6">
      <c r="B54" s="6" t="s">
        <v>84</v>
      </c>
    </row>
    <row r="55" spans="1:6">
      <c r="A55" s="3" t="s">
        <v>83</v>
      </c>
    </row>
    <row r="56" spans="1:6">
      <c r="B56" s="6" t="s">
        <v>84</v>
      </c>
      <c r="F56" s="4" t="s">
        <v>338</v>
      </c>
    </row>
    <row r="57" spans="1:6">
      <c r="B57" s="6" t="s">
        <v>84</v>
      </c>
    </row>
    <row r="59" spans="1:6">
      <c r="E59" s="6" t="s">
        <v>87</v>
      </c>
    </row>
    <row r="60" spans="1:6">
      <c r="D60" s="6" t="s">
        <v>86</v>
      </c>
      <c r="F60" s="4" t="s">
        <v>350</v>
      </c>
    </row>
    <row r="61" spans="1:6">
      <c r="B61" s="6" t="s">
        <v>84</v>
      </c>
    </row>
    <row r="62" spans="1:6">
      <c r="B62" s="6" t="s">
        <v>84</v>
      </c>
    </row>
    <row r="63" spans="1:6">
      <c r="E63" s="6" t="s">
        <v>87</v>
      </c>
    </row>
    <row r="64" spans="1:6">
      <c r="B64" s="6" t="s">
        <v>84</v>
      </c>
    </row>
    <row r="65" spans="1:5">
      <c r="B65" s="6" t="s">
        <v>84</v>
      </c>
    </row>
    <row r="66" spans="1:5">
      <c r="E66" s="6" t="s">
        <v>87</v>
      </c>
    </row>
    <row r="67" spans="1:5">
      <c r="B67" s="6" t="s">
        <v>84</v>
      </c>
    </row>
    <row r="68" spans="1:5">
      <c r="C68" s="6" t="s">
        <v>85</v>
      </c>
    </row>
    <row r="69" spans="1:5">
      <c r="D69" s="6" t="s">
        <v>86</v>
      </c>
    </row>
    <row r="70" spans="1:5">
      <c r="A70" s="3" t="s">
        <v>83</v>
      </c>
    </row>
    <row r="71" spans="1:5">
      <c r="B71" s="6" t="s">
        <v>84</v>
      </c>
    </row>
    <row r="72" spans="1:5">
      <c r="B72" s="6" t="s">
        <v>84</v>
      </c>
    </row>
    <row r="73" spans="1:5">
      <c r="E73" s="6" t="s">
        <v>87</v>
      </c>
    </row>
    <row r="74" spans="1:5">
      <c r="B74" s="6" t="s">
        <v>84</v>
      </c>
    </row>
    <row r="76" spans="1:5">
      <c r="B76" s="6" t="s">
        <v>84</v>
      </c>
    </row>
    <row r="77" spans="1:5">
      <c r="B77" s="6" t="s">
        <v>84</v>
      </c>
    </row>
    <row r="78" spans="1:5">
      <c r="B78" s="6" t="s">
        <v>84</v>
      </c>
    </row>
    <row r="79" spans="1:5">
      <c r="B79" s="6" t="s">
        <v>84</v>
      </c>
    </row>
    <row r="80" spans="1:5">
      <c r="B80" s="6" t="s">
        <v>84</v>
      </c>
    </row>
    <row r="81" spans="1:6">
      <c r="A81" s="3" t="s">
        <v>83</v>
      </c>
    </row>
    <row r="82" spans="1:6">
      <c r="E82" s="6" t="s">
        <v>87</v>
      </c>
    </row>
    <row r="83" spans="1:6">
      <c r="D83" s="6" t="s">
        <v>86</v>
      </c>
    </row>
    <row r="84" spans="1:6">
      <c r="E84" s="6" t="s">
        <v>87</v>
      </c>
    </row>
    <row r="85" spans="1:6">
      <c r="B85" s="6" t="s">
        <v>84</v>
      </c>
    </row>
    <row r="87" spans="1:6">
      <c r="B87" s="6" t="s">
        <v>84</v>
      </c>
    </row>
    <row r="88" spans="1:6">
      <c r="D88" s="6" t="s">
        <v>86</v>
      </c>
      <c r="F88" s="4" t="s">
        <v>435</v>
      </c>
    </row>
    <row r="89" spans="1:6">
      <c r="B89" s="6" t="s">
        <v>84</v>
      </c>
    </row>
    <row r="90" spans="1:6">
      <c r="B90" s="6" t="s">
        <v>84</v>
      </c>
    </row>
    <row r="91" spans="1:6">
      <c r="B91" s="6" t="s">
        <v>84</v>
      </c>
    </row>
    <row r="92" spans="1:6">
      <c r="D92" s="6" t="s">
        <v>86</v>
      </c>
    </row>
    <row r="93" spans="1:6">
      <c r="A93" s="3" t="s">
        <v>83</v>
      </c>
    </row>
    <row r="94" spans="1:6">
      <c r="A94" s="3" t="s">
        <v>83</v>
      </c>
    </row>
    <row r="95" spans="1:6">
      <c r="D95" s="6" t="s">
        <v>86</v>
      </c>
    </row>
    <row r="96" spans="1:6">
      <c r="C96" s="6" t="s">
        <v>85</v>
      </c>
    </row>
    <row r="97" spans="2:6">
      <c r="E97" s="6" t="s">
        <v>87</v>
      </c>
    </row>
    <row r="98" spans="2:6">
      <c r="B98" s="6" t="s">
        <v>84</v>
      </c>
    </row>
    <row r="99" spans="2:6">
      <c r="B99" s="6" t="s">
        <v>84</v>
      </c>
    </row>
    <row r="100" spans="2:6">
      <c r="B100" s="6" t="s">
        <v>84</v>
      </c>
    </row>
    <row r="101" spans="2:6">
      <c r="E101" s="6" t="s">
        <v>87</v>
      </c>
    </row>
    <row r="102" spans="2:6">
      <c r="E102" s="6" t="s">
        <v>87</v>
      </c>
    </row>
    <row r="103" spans="2:6">
      <c r="E103" s="6" t="s">
        <v>87</v>
      </c>
    </row>
    <row r="105" spans="2:6">
      <c r="B105" s="6" t="s">
        <v>84</v>
      </c>
    </row>
    <row r="106" spans="2:6">
      <c r="C106" s="6" t="s">
        <v>85</v>
      </c>
      <c r="F106" s="4" t="s">
        <v>492</v>
      </c>
    </row>
    <row r="107" spans="2:6">
      <c r="C107" s="6" t="s">
        <v>85</v>
      </c>
    </row>
    <row r="108" spans="2:6">
      <c r="C108" s="6" t="s">
        <v>85</v>
      </c>
    </row>
    <row r="109" spans="2:6">
      <c r="B109" s="6" t="s">
        <v>84</v>
      </c>
    </row>
    <row r="110" spans="2:6">
      <c r="D110" s="6" t="s">
        <v>86</v>
      </c>
    </row>
    <row r="111" spans="2:6">
      <c r="D111" s="6" t="s">
        <v>86</v>
      </c>
    </row>
    <row r="112" spans="2:6">
      <c r="B112" s="6" t="s">
        <v>84</v>
      </c>
    </row>
    <row r="113" spans="1:6">
      <c r="B113" s="6" t="s">
        <v>84</v>
      </c>
    </row>
    <row r="114" spans="1:6">
      <c r="D114" s="6" t="s">
        <v>86</v>
      </c>
      <c r="F114" s="4" t="s">
        <v>520</v>
      </c>
    </row>
    <row r="115" spans="1:6">
      <c r="B115" s="6" t="s">
        <v>84</v>
      </c>
    </row>
    <row r="116" spans="1:6">
      <c r="C116" s="6" t="s">
        <v>85</v>
      </c>
    </row>
    <row r="117" spans="1:6">
      <c r="A117" s="3" t="s">
        <v>83</v>
      </c>
    </row>
    <row r="118" spans="1:6">
      <c r="E118" s="6" t="s">
        <v>87</v>
      </c>
    </row>
    <row r="119" spans="1:6">
      <c r="A119" s="3" t="s">
        <v>83</v>
      </c>
    </row>
    <row r="120" spans="1:6">
      <c r="D120" s="6" t="s">
        <v>86</v>
      </c>
    </row>
    <row r="121" spans="1:6">
      <c r="B121" s="6" t="s">
        <v>84</v>
      </c>
    </row>
    <row r="122" spans="1:6">
      <c r="A122" s="3" t="s">
        <v>83</v>
      </c>
      <c r="F122" s="4" t="s">
        <v>560</v>
      </c>
    </row>
    <row r="123" spans="1:6">
      <c r="B123" s="6" t="s">
        <v>84</v>
      </c>
    </row>
    <row r="124" spans="1:6">
      <c r="E124" s="6" t="s">
        <v>87</v>
      </c>
      <c r="F124" s="4" t="s">
        <v>567</v>
      </c>
    </row>
    <row r="125" spans="1:6">
      <c r="D125" s="6" t="s">
        <v>86</v>
      </c>
    </row>
    <row r="126" spans="1:6">
      <c r="B126" s="6" t="s">
        <v>84</v>
      </c>
    </row>
    <row r="127" spans="1:6">
      <c r="B127" s="6" t="s">
        <v>84</v>
      </c>
    </row>
    <row r="129" spans="2:6">
      <c r="E129" s="6" t="s">
        <v>87</v>
      </c>
    </row>
    <row r="130" spans="2:6">
      <c r="B130" s="6" t="s">
        <v>84</v>
      </c>
    </row>
    <row r="131" spans="2:6">
      <c r="D131" s="6" t="s">
        <v>86</v>
      </c>
    </row>
    <row r="132" spans="2:6">
      <c r="B132" s="6" t="s">
        <v>84</v>
      </c>
    </row>
    <row r="133" spans="2:6">
      <c r="B133" s="6" t="s">
        <v>84</v>
      </c>
    </row>
    <row r="134" spans="2:6">
      <c r="B134" s="6" t="s">
        <v>84</v>
      </c>
    </row>
    <row r="135" spans="2:6">
      <c r="B135" s="6" t="s">
        <v>84</v>
      </c>
    </row>
    <row r="136" spans="2:6">
      <c r="E136" s="6" t="s">
        <v>87</v>
      </c>
    </row>
    <row r="137" spans="2:6">
      <c r="B137" s="6" t="s">
        <v>84</v>
      </c>
    </row>
    <row r="138" spans="2:6">
      <c r="C138" s="6" t="s">
        <v>85</v>
      </c>
    </row>
    <row r="139" spans="2:6">
      <c r="B139" s="6" t="s">
        <v>84</v>
      </c>
    </row>
    <row r="140" spans="2:6">
      <c r="E140" s="6" t="s">
        <v>87</v>
      </c>
      <c r="F140" s="4" t="s">
        <v>618</v>
      </c>
    </row>
    <row r="141" spans="2:6">
      <c r="E141" s="6" t="s">
        <v>87</v>
      </c>
    </row>
    <row r="142" spans="2:6">
      <c r="B142" s="6" t="s">
        <v>84</v>
      </c>
    </row>
    <row r="143" spans="2:6">
      <c r="B143" s="6" t="s">
        <v>84</v>
      </c>
    </row>
    <row r="144" spans="2:6">
      <c r="D144" s="6" t="s">
        <v>86</v>
      </c>
    </row>
    <row r="145" spans="1:6">
      <c r="D145" s="6" t="s">
        <v>86</v>
      </c>
      <c r="F145" s="4" t="s">
        <v>631</v>
      </c>
    </row>
    <row r="146" spans="1:6">
      <c r="D146" s="6" t="s">
        <v>86</v>
      </c>
    </row>
    <row r="147" spans="1:6">
      <c r="D147" s="6" t="s">
        <v>86</v>
      </c>
    </row>
    <row r="148" spans="1:6">
      <c r="A148" s="3" t="s">
        <v>83</v>
      </c>
    </row>
    <row r="149" spans="1:6">
      <c r="B149" s="6" t="s">
        <v>84</v>
      </c>
    </row>
    <row r="150" spans="1:6">
      <c r="B150" s="6" t="s">
        <v>84</v>
      </c>
    </row>
    <row r="151" spans="1:6">
      <c r="B151" s="6" t="s">
        <v>84</v>
      </c>
    </row>
    <row r="152" spans="1:6">
      <c r="E152" s="6" t="s">
        <v>87</v>
      </c>
    </row>
    <row r="153" spans="1:6">
      <c r="B153" s="6" t="s">
        <v>84</v>
      </c>
    </row>
    <row r="154" spans="1:6">
      <c r="B154" s="6" t="s">
        <v>84</v>
      </c>
    </row>
    <row r="155" spans="1:6">
      <c r="D155" s="6" t="s">
        <v>86</v>
      </c>
    </row>
    <row r="156" spans="1:6">
      <c r="D156" s="6" t="s">
        <v>86</v>
      </c>
    </row>
    <row r="157" spans="1:6">
      <c r="D157" s="6" t="s">
        <v>86</v>
      </c>
    </row>
    <row r="158" spans="1:6">
      <c r="B158" s="6" t="s">
        <v>84</v>
      </c>
    </row>
    <row r="159" spans="1:6">
      <c r="C159" s="6" t="s">
        <v>85</v>
      </c>
    </row>
    <row r="160" spans="1:6">
      <c r="C160" s="6" t="s">
        <v>85</v>
      </c>
    </row>
    <row r="162" spans="1:6">
      <c r="E162" s="6" t="s">
        <v>87</v>
      </c>
    </row>
    <row r="165" spans="1:6">
      <c r="D165" s="6" t="s">
        <v>86</v>
      </c>
    </row>
    <row r="166" spans="1:6">
      <c r="E166" s="6" t="s">
        <v>87</v>
      </c>
    </row>
    <row r="167" spans="1:6">
      <c r="B167" s="6" t="s">
        <v>84</v>
      </c>
    </row>
    <row r="168" spans="1:6">
      <c r="D168" s="6" t="s">
        <v>86</v>
      </c>
    </row>
    <row r="169" spans="1:6">
      <c r="B169" s="6" t="s">
        <v>84</v>
      </c>
    </row>
    <row r="170" spans="1:6">
      <c r="A170" s="3" t="s">
        <v>83</v>
      </c>
    </row>
    <row r="171" spans="1:6">
      <c r="B171" s="6" t="s">
        <v>84</v>
      </c>
    </row>
    <row r="172" spans="1:6">
      <c r="D172" s="6" t="s">
        <v>86</v>
      </c>
      <c r="F172" s="4" t="s">
        <v>721</v>
      </c>
    </row>
    <row r="173" spans="1:6">
      <c r="B173" s="6" t="s">
        <v>84</v>
      </c>
    </row>
    <row r="174" spans="1:6">
      <c r="A174" s="3" t="s">
        <v>83</v>
      </c>
    </row>
    <row r="175" spans="1:6">
      <c r="B175" s="6" t="s">
        <v>84</v>
      </c>
    </row>
    <row r="176" spans="1:6">
      <c r="B176" s="6" t="s">
        <v>84</v>
      </c>
    </row>
    <row r="177" spans="1:6">
      <c r="A177" s="3" t="s">
        <v>83</v>
      </c>
    </row>
    <row r="178" spans="1:6">
      <c r="B178" s="6" t="s">
        <v>84</v>
      </c>
    </row>
    <row r="179" spans="1:6">
      <c r="B179" s="6" t="s">
        <v>84</v>
      </c>
    </row>
    <row r="180" spans="1:6">
      <c r="B180" s="6" t="s">
        <v>84</v>
      </c>
    </row>
    <row r="181" spans="1:6">
      <c r="B181" s="6" t="s">
        <v>84</v>
      </c>
    </row>
    <row r="182" spans="1:6">
      <c r="E182" s="6" t="s">
        <v>87</v>
      </c>
      <c r="F182" s="4" t="s">
        <v>746</v>
      </c>
    </row>
    <row r="183" spans="1:6">
      <c r="D183" s="6" t="s">
        <v>86</v>
      </c>
    </row>
    <row r="184" spans="1:6">
      <c r="E184" s="6" t="s">
        <v>87</v>
      </c>
      <c r="F184" s="4" t="s">
        <v>746</v>
      </c>
    </row>
    <row r="185" spans="1:6">
      <c r="A185" s="3" t="s">
        <v>83</v>
      </c>
    </row>
    <row r="186" spans="1:6">
      <c r="B186" s="6" t="s">
        <v>84</v>
      </c>
    </row>
    <row r="187" spans="1:6">
      <c r="E187" s="6" t="s">
        <v>87</v>
      </c>
      <c r="F187" s="4" t="s">
        <v>746</v>
      </c>
    </row>
    <row r="189" spans="1:6">
      <c r="B189" s="6" t="s">
        <v>84</v>
      </c>
    </row>
    <row r="190" spans="1:6">
      <c r="B190" s="6" t="s">
        <v>84</v>
      </c>
    </row>
    <row r="191" spans="1:6">
      <c r="E191" s="6" t="s">
        <v>87</v>
      </c>
    </row>
    <row r="192" spans="1:6">
      <c r="D192" s="6" t="s">
        <v>86</v>
      </c>
      <c r="F192" s="4" t="s">
        <v>975</v>
      </c>
    </row>
    <row r="193" spans="1:6">
      <c r="D193" s="6" t="s">
        <v>86</v>
      </c>
    </row>
    <row r="194" spans="1:6">
      <c r="B194" s="6" t="s">
        <v>84</v>
      </c>
    </row>
    <row r="195" spans="1:6">
      <c r="B195" s="6" t="s">
        <v>84</v>
      </c>
    </row>
    <row r="196" spans="1:6">
      <c r="D196" s="6" t="s">
        <v>86</v>
      </c>
    </row>
    <row r="197" spans="1:6">
      <c r="D197" s="6" t="s">
        <v>86</v>
      </c>
    </row>
    <row r="198" spans="1:6">
      <c r="B198" s="6" t="s">
        <v>84</v>
      </c>
    </row>
    <row r="199" spans="1:6">
      <c r="A199" s="3" t="s">
        <v>83</v>
      </c>
    </row>
    <row r="200" spans="1:6">
      <c r="D200" s="6" t="s">
        <v>86</v>
      </c>
    </row>
    <row r="202" spans="1:6">
      <c r="D202" s="6" t="s">
        <v>86</v>
      </c>
    </row>
    <row r="203" spans="1:6">
      <c r="D203" s="6" t="s">
        <v>86</v>
      </c>
      <c r="F203" s="4" t="s">
        <v>803</v>
      </c>
    </row>
    <row r="204" spans="1:6">
      <c r="D204" s="6" t="s">
        <v>86</v>
      </c>
    </row>
    <row r="205" spans="1:6">
      <c r="A205" s="3" t="s">
        <v>83</v>
      </c>
    </row>
    <row r="206" spans="1:6">
      <c r="D206" s="6" t="s">
        <v>86</v>
      </c>
    </row>
    <row r="207" spans="1:6">
      <c r="D207" s="6" t="s">
        <v>86</v>
      </c>
    </row>
    <row r="208" spans="1:6">
      <c r="B208" s="6" t="s">
        <v>84</v>
      </c>
    </row>
    <row r="209" spans="2:6">
      <c r="D209" s="6" t="s">
        <v>86</v>
      </c>
      <c r="F209" s="4" t="s">
        <v>974</v>
      </c>
    </row>
    <row r="210" spans="2:6">
      <c r="E210" s="6" t="s">
        <v>87</v>
      </c>
    </row>
    <row r="211" spans="2:6">
      <c r="D211" s="6" t="s">
        <v>86</v>
      </c>
    </row>
    <row r="212" spans="2:6">
      <c r="D212" s="6" t="s">
        <v>86</v>
      </c>
    </row>
    <row r="213" spans="2:6">
      <c r="B213" s="6" t="s">
        <v>84</v>
      </c>
    </row>
    <row r="214" spans="2:6">
      <c r="C214" s="6" t="s">
        <v>85</v>
      </c>
    </row>
    <row r="215" spans="2:6">
      <c r="B215" s="6" t="s">
        <v>84</v>
      </c>
    </row>
    <row r="216" spans="2:6">
      <c r="E216" s="6" t="s">
        <v>87</v>
      </c>
    </row>
    <row r="217" spans="2:6">
      <c r="D217" s="6" t="s">
        <v>86</v>
      </c>
    </row>
    <row r="218" spans="2:6">
      <c r="B218" s="6" t="s">
        <v>84</v>
      </c>
    </row>
    <row r="219" spans="2:6">
      <c r="C219" s="6" t="s">
        <v>85</v>
      </c>
      <c r="F219" s="4" t="s">
        <v>856</v>
      </c>
    </row>
    <row r="220" spans="2:6">
      <c r="D220" s="6" t="s">
        <v>86</v>
      </c>
    </row>
    <row r="221" spans="2:6">
      <c r="E221" s="6" t="s">
        <v>87</v>
      </c>
    </row>
    <row r="222" spans="2:6">
      <c r="B222" s="6" t="s">
        <v>84</v>
      </c>
    </row>
    <row r="224" spans="2:6">
      <c r="D224" s="6" t="s">
        <v>86</v>
      </c>
      <c r="F224" s="4" t="s">
        <v>870</v>
      </c>
    </row>
    <row r="225" spans="1:6">
      <c r="A225" s="3" t="s">
        <v>83</v>
      </c>
      <c r="F225" s="4" t="s">
        <v>876</v>
      </c>
    </row>
    <row r="226" spans="1:6">
      <c r="C226" s="6" t="s">
        <v>85</v>
      </c>
    </row>
    <row r="227" spans="1:6">
      <c r="E227" s="6" t="s">
        <v>87</v>
      </c>
      <c r="F227" s="4" t="s">
        <v>883</v>
      </c>
    </row>
    <row r="228" spans="1:6">
      <c r="E228" s="6" t="s">
        <v>87</v>
      </c>
    </row>
    <row r="229" spans="1:6">
      <c r="E229" s="6" t="s">
        <v>87</v>
      </c>
      <c r="F229" s="4" t="s">
        <v>890</v>
      </c>
    </row>
    <row r="230" spans="1:6">
      <c r="B230" s="6" t="s">
        <v>84</v>
      </c>
    </row>
    <row r="231" spans="1:6">
      <c r="B231" s="6" t="s">
        <v>84</v>
      </c>
    </row>
    <row r="232" spans="1:6">
      <c r="B232" s="6" t="s">
        <v>84</v>
      </c>
    </row>
    <row r="233" spans="1:6">
      <c r="B233" s="6" t="s">
        <v>84</v>
      </c>
    </row>
    <row r="234" spans="1:6">
      <c r="E234" s="6" t="s">
        <v>87</v>
      </c>
    </row>
    <row r="235" spans="1:6">
      <c r="C235" s="6" t="s">
        <v>85</v>
      </c>
    </row>
    <row r="236" spans="1:6">
      <c r="E236" s="6" t="s">
        <v>87</v>
      </c>
    </row>
    <row r="237" spans="1:6">
      <c r="D237" s="6" t="s">
        <v>86</v>
      </c>
    </row>
    <row r="238" spans="1:6">
      <c r="A238" s="3" t="s">
        <v>83</v>
      </c>
      <c r="F238" s="4" t="s">
        <v>913</v>
      </c>
    </row>
    <row r="239" spans="1:6">
      <c r="E239" s="6" t="s">
        <v>87</v>
      </c>
      <c r="F239" s="4" t="s">
        <v>919</v>
      </c>
    </row>
    <row r="240" spans="1:6">
      <c r="A240" s="3" t="s">
        <v>83</v>
      </c>
    </row>
    <row r="241" spans="1:6">
      <c r="B241" s="6" t="s">
        <v>84</v>
      </c>
    </row>
    <row r="242" spans="1:6">
      <c r="D242" s="6" t="s">
        <v>86</v>
      </c>
    </row>
    <row r="243" spans="1:6">
      <c r="E243" s="6" t="s">
        <v>87</v>
      </c>
    </row>
    <row r="244" spans="1:6">
      <c r="B244" s="6" t="s">
        <v>84</v>
      </c>
    </row>
    <row r="245" spans="1:6">
      <c r="A245" s="3" t="s">
        <v>83</v>
      </c>
    </row>
    <row r="246" spans="1:6">
      <c r="E246" s="6" t="s">
        <v>87</v>
      </c>
    </row>
    <row r="247" spans="1:6">
      <c r="B247" s="6" t="s">
        <v>84</v>
      </c>
    </row>
    <row r="248" spans="1:6">
      <c r="B248" s="6" t="s">
        <v>84</v>
      </c>
    </row>
    <row r="250" spans="1:6">
      <c r="A250" s="46">
        <v>10</v>
      </c>
      <c r="B250" s="13"/>
      <c r="C250" s="13"/>
      <c r="D250" s="13"/>
      <c r="E250" s="13"/>
      <c r="F250" s="48"/>
    </row>
    <row r="251" spans="1:6">
      <c r="A251" s="3" t="s">
        <v>14</v>
      </c>
    </row>
    <row r="252" spans="1:6">
      <c r="A252" s="3" t="s">
        <v>83</v>
      </c>
      <c r="B252" s="6" t="s">
        <v>84</v>
      </c>
      <c r="C252" s="6" t="s">
        <v>85</v>
      </c>
      <c r="D252" s="6" t="s">
        <v>86</v>
      </c>
      <c r="E252" s="6" t="s">
        <v>87</v>
      </c>
      <c r="F252" s="4" t="s">
        <v>58</v>
      </c>
    </row>
    <row r="253" spans="1:6">
      <c r="A253" s="20"/>
      <c r="B253" s="21"/>
      <c r="C253" s="21"/>
      <c r="D253" s="21"/>
      <c r="E253" s="21"/>
      <c r="F253" s="17"/>
    </row>
    <row r="254" spans="1:6">
      <c r="A254" s="3">
        <f>COUNTIF(A4:A248,"Work")</f>
        <v>25</v>
      </c>
      <c r="B254" s="6">
        <f>COUNTIF(B4:B248,"Convenience Shopping- e.g. food")</f>
        <v>94</v>
      </c>
      <c r="C254" s="6">
        <f>COUNTIF(C4:C248,"Comparison Shopping- e.g. clothes")</f>
        <v>16</v>
      </c>
      <c r="D254" s="6">
        <f>COUNTIF(D4:D248,"Access Services- e.g. Bank, Library,")</f>
        <v>47</v>
      </c>
      <c r="E254" s="6">
        <f>COUNTIF(E4:E248,"Leisure- e.g. sightseeing, eat, drink, go to the gym")</f>
        <v>51</v>
      </c>
      <c r="F254" s="4">
        <f>COUNTIF(F4:F248,"Other (please specify)")</f>
        <v>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C254"/>
  <sheetViews>
    <sheetView workbookViewId="0">
      <selection sqref="A1:C1048576"/>
    </sheetView>
  </sheetViews>
  <sheetFormatPr defaultRowHeight="12.75"/>
  <cols>
    <col min="1" max="1" width="9.140625" style="3"/>
    <col min="2" max="2" width="9.140625" style="6"/>
    <col min="3" max="3" width="9.140625" style="4"/>
  </cols>
  <sheetData>
    <row r="1" spans="1:3">
      <c r="A1" s="14">
        <v>11</v>
      </c>
      <c r="B1" s="15"/>
      <c r="C1" s="16"/>
    </row>
    <row r="2" spans="1:3">
      <c r="A2" s="3" t="s">
        <v>15</v>
      </c>
    </row>
    <row r="3" spans="1:3">
      <c r="A3" s="20" t="s">
        <v>88</v>
      </c>
      <c r="B3" s="21" t="s">
        <v>89</v>
      </c>
      <c r="C3" s="17" t="s">
        <v>90</v>
      </c>
    </row>
    <row r="4" spans="1:3">
      <c r="B4" s="6" t="s">
        <v>89</v>
      </c>
    </row>
    <row r="5" spans="1:3">
      <c r="B5" s="6" t="s">
        <v>89</v>
      </c>
    </row>
    <row r="6" spans="1:3">
      <c r="B6" s="6" t="s">
        <v>89</v>
      </c>
    </row>
    <row r="7" spans="1:3">
      <c r="A7" s="3" t="s">
        <v>88</v>
      </c>
    </row>
    <row r="8" spans="1:3">
      <c r="A8" s="3" t="s">
        <v>88</v>
      </c>
    </row>
    <row r="9" spans="1:3">
      <c r="B9" s="6" t="s">
        <v>89</v>
      </c>
    </row>
    <row r="10" spans="1:3">
      <c r="A10" s="3" t="s">
        <v>88</v>
      </c>
    </row>
    <row r="11" spans="1:3">
      <c r="B11" s="6" t="s">
        <v>89</v>
      </c>
    </row>
    <row r="12" spans="1:3">
      <c r="B12" s="6" t="s">
        <v>89</v>
      </c>
    </row>
    <row r="13" spans="1:3">
      <c r="A13" s="3" t="s">
        <v>88</v>
      </c>
    </row>
    <row r="14" spans="1:3">
      <c r="B14" s="6" t="s">
        <v>89</v>
      </c>
    </row>
    <row r="15" spans="1:3">
      <c r="B15" s="6" t="s">
        <v>89</v>
      </c>
    </row>
    <row r="16" spans="1:3">
      <c r="B16" s="6" t="s">
        <v>89</v>
      </c>
    </row>
    <row r="17" spans="1:3">
      <c r="B17" s="6" t="s">
        <v>89</v>
      </c>
    </row>
    <row r="18" spans="1:3">
      <c r="B18" s="6" t="s">
        <v>89</v>
      </c>
    </row>
    <row r="19" spans="1:3">
      <c r="C19" s="4" t="s">
        <v>90</v>
      </c>
    </row>
    <row r="20" spans="1:3">
      <c r="B20" s="6" t="s">
        <v>89</v>
      </c>
    </row>
    <row r="21" spans="1:3">
      <c r="A21" s="3" t="s">
        <v>88</v>
      </c>
    </row>
    <row r="22" spans="1:3">
      <c r="A22" s="3" t="s">
        <v>88</v>
      </c>
    </row>
    <row r="23" spans="1:3">
      <c r="B23" s="6" t="s">
        <v>89</v>
      </c>
    </row>
    <row r="24" spans="1:3">
      <c r="A24" s="3" t="s">
        <v>88</v>
      </c>
    </row>
    <row r="25" spans="1:3">
      <c r="A25" s="3" t="s">
        <v>88</v>
      </c>
    </row>
    <row r="26" spans="1:3">
      <c r="C26" s="4" t="s">
        <v>90</v>
      </c>
    </row>
    <row r="27" spans="1:3">
      <c r="A27" s="3" t="s">
        <v>88</v>
      </c>
    </row>
    <row r="28" spans="1:3">
      <c r="C28" s="4" t="s">
        <v>90</v>
      </c>
    </row>
    <row r="29" spans="1:3">
      <c r="A29" s="3" t="s">
        <v>88</v>
      </c>
    </row>
    <row r="30" spans="1:3">
      <c r="A30" s="3" t="s">
        <v>88</v>
      </c>
    </row>
    <row r="31" spans="1:3">
      <c r="B31" s="6" t="s">
        <v>89</v>
      </c>
    </row>
    <row r="32" spans="1:3">
      <c r="A32" s="3" t="s">
        <v>88</v>
      </c>
    </row>
    <row r="33" spans="1:3">
      <c r="A33" s="3" t="s">
        <v>88</v>
      </c>
    </row>
    <row r="34" spans="1:3">
      <c r="C34" s="4" t="s">
        <v>90</v>
      </c>
    </row>
    <row r="35" spans="1:3">
      <c r="C35" s="4" t="s">
        <v>90</v>
      </c>
    </row>
    <row r="36" spans="1:3">
      <c r="A36" s="43"/>
      <c r="B36" s="41" t="s">
        <v>89</v>
      </c>
      <c r="C36" s="42"/>
    </row>
    <row r="37" spans="1:3">
      <c r="A37" s="3" t="s">
        <v>88</v>
      </c>
    </row>
    <row r="38" spans="1:3">
      <c r="A38" s="3" t="s">
        <v>88</v>
      </c>
    </row>
    <row r="39" spans="1:3">
      <c r="B39" s="6" t="s">
        <v>89</v>
      </c>
    </row>
    <row r="40" spans="1:3">
      <c r="A40" s="3" t="s">
        <v>88</v>
      </c>
    </row>
    <row r="41" spans="1:3">
      <c r="B41" s="6" t="s">
        <v>89</v>
      </c>
    </row>
    <row r="42" spans="1:3">
      <c r="A42" s="3" t="s">
        <v>88</v>
      </c>
    </row>
    <row r="43" spans="1:3">
      <c r="A43" s="3" t="s">
        <v>88</v>
      </c>
    </row>
    <row r="44" spans="1:3">
      <c r="B44" s="6" t="s">
        <v>89</v>
      </c>
    </row>
    <row r="45" spans="1:3">
      <c r="A45" s="3" t="s">
        <v>88</v>
      </c>
    </row>
    <row r="46" spans="1:3">
      <c r="A46" s="3" t="s">
        <v>88</v>
      </c>
    </row>
    <row r="47" spans="1:3">
      <c r="B47" s="6" t="s">
        <v>89</v>
      </c>
    </row>
    <row r="48" spans="1:3">
      <c r="B48" s="6" t="s">
        <v>89</v>
      </c>
    </row>
    <row r="49" spans="1:3">
      <c r="A49" s="3" t="s">
        <v>88</v>
      </c>
    </row>
    <row r="50" spans="1:3">
      <c r="C50" s="4" t="s">
        <v>90</v>
      </c>
    </row>
    <row r="51" spans="1:3">
      <c r="A51" s="3" t="s">
        <v>88</v>
      </c>
    </row>
    <row r="53" spans="1:3">
      <c r="A53" s="3" t="s">
        <v>88</v>
      </c>
    </row>
    <row r="54" spans="1:3">
      <c r="B54" s="6" t="s">
        <v>89</v>
      </c>
    </row>
    <row r="55" spans="1:3">
      <c r="B55" s="6" t="s">
        <v>89</v>
      </c>
    </row>
    <row r="56" spans="1:3">
      <c r="B56" s="6" t="s">
        <v>89</v>
      </c>
    </row>
    <row r="57" spans="1:3">
      <c r="B57" s="6" t="s">
        <v>89</v>
      </c>
    </row>
    <row r="59" spans="1:3">
      <c r="B59" s="6" t="s">
        <v>89</v>
      </c>
    </row>
    <row r="60" spans="1:3">
      <c r="C60" s="4" t="s">
        <v>90</v>
      </c>
    </row>
    <row r="61" spans="1:3">
      <c r="A61" s="3" t="s">
        <v>88</v>
      </c>
    </row>
    <row r="62" spans="1:3">
      <c r="A62" s="3" t="s">
        <v>88</v>
      </c>
    </row>
    <row r="63" spans="1:3">
      <c r="A63" s="3" t="s">
        <v>88</v>
      </c>
    </row>
    <row r="64" spans="1:3">
      <c r="A64" s="3" t="s">
        <v>88</v>
      </c>
    </row>
    <row r="65" spans="1:3">
      <c r="A65" s="3" t="s">
        <v>88</v>
      </c>
    </row>
    <row r="66" spans="1:3">
      <c r="B66" s="6" t="s">
        <v>89</v>
      </c>
    </row>
    <row r="67" spans="1:3">
      <c r="B67" s="6" t="s">
        <v>89</v>
      </c>
    </row>
    <row r="68" spans="1:3">
      <c r="A68" s="3" t="s">
        <v>88</v>
      </c>
    </row>
    <row r="69" spans="1:3">
      <c r="B69" s="6" t="s">
        <v>89</v>
      </c>
    </row>
    <row r="70" spans="1:3">
      <c r="A70" s="3" t="s">
        <v>88</v>
      </c>
    </row>
    <row r="71" spans="1:3">
      <c r="A71" s="3" t="s">
        <v>88</v>
      </c>
    </row>
    <row r="72" spans="1:3">
      <c r="B72" s="6" t="s">
        <v>89</v>
      </c>
    </row>
    <row r="73" spans="1:3">
      <c r="C73" s="4" t="s">
        <v>90</v>
      </c>
    </row>
    <row r="74" spans="1:3">
      <c r="A74" s="3" t="s">
        <v>88</v>
      </c>
    </row>
    <row r="76" spans="1:3">
      <c r="B76" s="6" t="s">
        <v>89</v>
      </c>
    </row>
    <row r="77" spans="1:3">
      <c r="A77" s="3" t="s">
        <v>88</v>
      </c>
    </row>
    <row r="78" spans="1:3">
      <c r="A78" s="3" t="s">
        <v>88</v>
      </c>
    </row>
    <row r="79" spans="1:3">
      <c r="A79" s="3" t="s">
        <v>88</v>
      </c>
    </row>
    <row r="80" spans="1:3">
      <c r="B80" s="6" t="s">
        <v>89</v>
      </c>
    </row>
    <row r="81" spans="1:2">
      <c r="A81" s="3" t="s">
        <v>88</v>
      </c>
    </row>
    <row r="82" spans="1:2">
      <c r="A82" s="3" t="s">
        <v>88</v>
      </c>
    </row>
    <row r="83" spans="1:2">
      <c r="B83" s="6" t="s">
        <v>89</v>
      </c>
    </row>
    <row r="84" spans="1:2">
      <c r="A84" s="3" t="s">
        <v>88</v>
      </c>
    </row>
    <row r="85" spans="1:2">
      <c r="A85" s="3" t="s">
        <v>88</v>
      </c>
    </row>
    <row r="87" spans="1:2">
      <c r="A87" s="3" t="s">
        <v>88</v>
      </c>
    </row>
    <row r="88" spans="1:2">
      <c r="A88" s="3" t="s">
        <v>88</v>
      </c>
    </row>
    <row r="89" spans="1:2">
      <c r="B89" s="6" t="s">
        <v>89</v>
      </c>
    </row>
    <row r="90" spans="1:2">
      <c r="A90" s="3" t="s">
        <v>88</v>
      </c>
    </row>
    <row r="91" spans="1:2">
      <c r="A91" s="3" t="s">
        <v>88</v>
      </c>
    </row>
    <row r="92" spans="1:2">
      <c r="A92" s="3" t="s">
        <v>88</v>
      </c>
    </row>
    <row r="93" spans="1:2">
      <c r="A93" s="3" t="s">
        <v>88</v>
      </c>
    </row>
    <row r="94" spans="1:2">
      <c r="A94" s="3" t="s">
        <v>88</v>
      </c>
    </row>
    <row r="95" spans="1:2">
      <c r="B95" s="6" t="s">
        <v>89</v>
      </c>
    </row>
    <row r="96" spans="1:2">
      <c r="A96" s="3" t="s">
        <v>88</v>
      </c>
    </row>
    <row r="97" spans="1:3">
      <c r="C97" s="4" t="s">
        <v>90</v>
      </c>
    </row>
    <row r="98" spans="1:3">
      <c r="A98" s="3" t="s">
        <v>88</v>
      </c>
    </row>
    <row r="99" spans="1:3">
      <c r="A99" s="3" t="s">
        <v>88</v>
      </c>
    </row>
    <row r="100" spans="1:3">
      <c r="A100" s="3" t="s">
        <v>88</v>
      </c>
    </row>
    <row r="101" spans="1:3">
      <c r="B101" s="6" t="s">
        <v>89</v>
      </c>
    </row>
    <row r="102" spans="1:3">
      <c r="C102" s="4" t="s">
        <v>90</v>
      </c>
    </row>
    <row r="103" spans="1:3">
      <c r="B103" s="6" t="s">
        <v>89</v>
      </c>
    </row>
    <row r="105" spans="1:3">
      <c r="C105" s="4" t="s">
        <v>90</v>
      </c>
    </row>
    <row r="106" spans="1:3">
      <c r="C106" s="4" t="s">
        <v>90</v>
      </c>
    </row>
    <row r="107" spans="1:3">
      <c r="A107" s="3" t="s">
        <v>88</v>
      </c>
    </row>
    <row r="108" spans="1:3">
      <c r="B108" s="6" t="s">
        <v>89</v>
      </c>
    </row>
    <row r="109" spans="1:3">
      <c r="A109" s="3" t="s">
        <v>88</v>
      </c>
    </row>
    <row r="110" spans="1:3">
      <c r="B110" s="6" t="s">
        <v>89</v>
      </c>
    </row>
    <row r="111" spans="1:3">
      <c r="B111" s="6" t="s">
        <v>89</v>
      </c>
    </row>
    <row r="112" spans="1:3">
      <c r="B112" s="6" t="s">
        <v>89</v>
      </c>
    </row>
    <row r="113" spans="1:3">
      <c r="B113" s="6" t="s">
        <v>89</v>
      </c>
    </row>
    <row r="114" spans="1:3">
      <c r="B114" s="6" t="s">
        <v>89</v>
      </c>
    </row>
    <row r="115" spans="1:3">
      <c r="A115" s="3" t="s">
        <v>88</v>
      </c>
    </row>
    <row r="116" spans="1:3">
      <c r="B116" s="6" t="s">
        <v>89</v>
      </c>
    </row>
    <row r="117" spans="1:3">
      <c r="A117" s="3" t="s">
        <v>88</v>
      </c>
    </row>
    <row r="118" spans="1:3">
      <c r="A118" s="3" t="s">
        <v>88</v>
      </c>
    </row>
    <row r="119" spans="1:3">
      <c r="A119" s="3" t="s">
        <v>88</v>
      </c>
    </row>
    <row r="120" spans="1:3">
      <c r="C120" s="4" t="s">
        <v>90</v>
      </c>
    </row>
    <row r="121" spans="1:3">
      <c r="A121" s="3" t="s">
        <v>88</v>
      </c>
    </row>
    <row r="122" spans="1:3">
      <c r="C122" s="4" t="s">
        <v>90</v>
      </c>
    </row>
    <row r="123" spans="1:3">
      <c r="A123" s="3" t="s">
        <v>88</v>
      </c>
    </row>
    <row r="124" spans="1:3">
      <c r="C124" s="4" t="s">
        <v>90</v>
      </c>
    </row>
    <row r="125" spans="1:3">
      <c r="B125" s="6" t="s">
        <v>89</v>
      </c>
    </row>
    <row r="126" spans="1:3">
      <c r="A126" s="3" t="s">
        <v>88</v>
      </c>
    </row>
    <row r="127" spans="1:3">
      <c r="A127" s="3" t="s">
        <v>88</v>
      </c>
    </row>
    <row r="129" spans="1:3">
      <c r="A129" s="3" t="s">
        <v>88</v>
      </c>
    </row>
    <row r="130" spans="1:3">
      <c r="A130" s="3" t="s">
        <v>88</v>
      </c>
    </row>
    <row r="131" spans="1:3">
      <c r="A131" s="3" t="s">
        <v>88</v>
      </c>
    </row>
    <row r="132" spans="1:3">
      <c r="A132" s="3" t="s">
        <v>88</v>
      </c>
    </row>
    <row r="133" spans="1:3">
      <c r="A133" s="3" t="s">
        <v>88</v>
      </c>
    </row>
    <row r="134" spans="1:3">
      <c r="A134" s="3" t="s">
        <v>88</v>
      </c>
    </row>
    <row r="135" spans="1:3">
      <c r="A135" s="3" t="s">
        <v>88</v>
      </c>
    </row>
    <row r="136" spans="1:3">
      <c r="A136" s="3" t="s">
        <v>88</v>
      </c>
    </row>
    <row r="137" spans="1:3">
      <c r="A137" s="3" t="s">
        <v>88</v>
      </c>
    </row>
    <row r="138" spans="1:3">
      <c r="A138" s="3" t="s">
        <v>88</v>
      </c>
    </row>
    <row r="139" spans="1:3">
      <c r="A139" s="3" t="s">
        <v>88</v>
      </c>
    </row>
    <row r="140" spans="1:3">
      <c r="C140" s="4" t="s">
        <v>90</v>
      </c>
    </row>
    <row r="141" spans="1:3">
      <c r="A141" s="3" t="s">
        <v>88</v>
      </c>
    </row>
    <row r="142" spans="1:3">
      <c r="A142" s="3" t="s">
        <v>88</v>
      </c>
    </row>
    <row r="143" spans="1:3">
      <c r="A143" s="3" t="s">
        <v>88</v>
      </c>
    </row>
    <row r="144" spans="1:3">
      <c r="A144" s="3" t="s">
        <v>88</v>
      </c>
    </row>
    <row r="145" spans="1:2">
      <c r="A145" s="3" t="s">
        <v>88</v>
      </c>
    </row>
    <row r="146" spans="1:2">
      <c r="B146" s="6" t="s">
        <v>89</v>
      </c>
    </row>
    <row r="147" spans="1:2">
      <c r="B147" s="6" t="s">
        <v>89</v>
      </c>
    </row>
    <row r="148" spans="1:2">
      <c r="A148" s="3" t="s">
        <v>88</v>
      </c>
    </row>
    <row r="149" spans="1:2">
      <c r="A149" s="3" t="s">
        <v>88</v>
      </c>
    </row>
    <row r="150" spans="1:2">
      <c r="B150" s="6" t="s">
        <v>89</v>
      </c>
    </row>
    <row r="151" spans="1:2">
      <c r="B151" s="6" t="s">
        <v>89</v>
      </c>
    </row>
    <row r="152" spans="1:2">
      <c r="A152" s="3" t="s">
        <v>88</v>
      </c>
    </row>
    <row r="153" spans="1:2">
      <c r="A153" s="3" t="s">
        <v>88</v>
      </c>
    </row>
    <row r="154" spans="1:2">
      <c r="B154" s="6" t="s">
        <v>89</v>
      </c>
    </row>
    <row r="155" spans="1:2">
      <c r="A155" s="3" t="s">
        <v>88</v>
      </c>
    </row>
    <row r="156" spans="1:2">
      <c r="B156" s="6" t="s">
        <v>89</v>
      </c>
    </row>
    <row r="157" spans="1:2">
      <c r="B157" s="6" t="s">
        <v>89</v>
      </c>
    </row>
    <row r="158" spans="1:2">
      <c r="B158" s="6" t="s">
        <v>89</v>
      </c>
    </row>
    <row r="159" spans="1:2">
      <c r="A159" s="3" t="s">
        <v>88</v>
      </c>
    </row>
    <row r="160" spans="1:2">
      <c r="A160" s="3" t="s">
        <v>88</v>
      </c>
    </row>
    <row r="162" spans="1:3">
      <c r="A162" s="3" t="s">
        <v>88</v>
      </c>
    </row>
    <row r="165" spans="1:3">
      <c r="B165" s="6" t="s">
        <v>89</v>
      </c>
    </row>
    <row r="166" spans="1:3">
      <c r="B166" s="6" t="s">
        <v>89</v>
      </c>
    </row>
    <row r="167" spans="1:3">
      <c r="A167" s="3" t="s">
        <v>88</v>
      </c>
    </row>
    <row r="168" spans="1:3">
      <c r="B168" s="6" t="s">
        <v>89</v>
      </c>
    </row>
    <row r="169" spans="1:3">
      <c r="A169" s="3" t="s">
        <v>88</v>
      </c>
    </row>
    <row r="170" spans="1:3">
      <c r="A170" s="3" t="s">
        <v>88</v>
      </c>
    </row>
    <row r="171" spans="1:3">
      <c r="A171" s="3" t="s">
        <v>88</v>
      </c>
    </row>
    <row r="172" spans="1:3">
      <c r="A172" s="3" t="s">
        <v>88</v>
      </c>
    </row>
    <row r="173" spans="1:3">
      <c r="B173" s="6" t="s">
        <v>89</v>
      </c>
    </row>
    <row r="174" spans="1:3">
      <c r="A174" s="3" t="s">
        <v>88</v>
      </c>
    </row>
    <row r="175" spans="1:3">
      <c r="A175" s="3" t="s">
        <v>88</v>
      </c>
    </row>
    <row r="176" spans="1:3">
      <c r="C176" s="4" t="s">
        <v>90</v>
      </c>
    </row>
    <row r="177" spans="1:3">
      <c r="A177" s="3" t="s">
        <v>88</v>
      </c>
    </row>
    <row r="178" spans="1:3">
      <c r="A178" s="3" t="s">
        <v>88</v>
      </c>
    </row>
    <row r="179" spans="1:3">
      <c r="C179" s="4" t="s">
        <v>90</v>
      </c>
    </row>
    <row r="180" spans="1:3">
      <c r="B180" s="6" t="s">
        <v>89</v>
      </c>
    </row>
    <row r="181" spans="1:3">
      <c r="B181" s="6" t="s">
        <v>89</v>
      </c>
    </row>
    <row r="182" spans="1:3">
      <c r="C182" s="4" t="s">
        <v>90</v>
      </c>
    </row>
    <row r="183" spans="1:3">
      <c r="A183" s="3" t="s">
        <v>88</v>
      </c>
    </row>
    <row r="184" spans="1:3">
      <c r="C184" s="4" t="s">
        <v>90</v>
      </c>
    </row>
    <row r="185" spans="1:3">
      <c r="A185" s="3" t="s">
        <v>88</v>
      </c>
    </row>
    <row r="186" spans="1:3">
      <c r="A186" s="3" t="s">
        <v>88</v>
      </c>
    </row>
    <row r="187" spans="1:3">
      <c r="C187" s="4" t="s">
        <v>90</v>
      </c>
    </row>
    <row r="189" spans="1:3">
      <c r="A189" s="3" t="s">
        <v>88</v>
      </c>
    </row>
    <row r="190" spans="1:3">
      <c r="A190" s="3" t="s">
        <v>88</v>
      </c>
    </row>
    <row r="191" spans="1:3">
      <c r="C191" s="4" t="s">
        <v>90</v>
      </c>
    </row>
    <row r="192" spans="1:3">
      <c r="C192" s="4" t="s">
        <v>90</v>
      </c>
    </row>
    <row r="193" spans="1:2">
      <c r="A193" s="3" t="s">
        <v>88</v>
      </c>
    </row>
    <row r="194" spans="1:2">
      <c r="A194" s="3" t="s">
        <v>88</v>
      </c>
    </row>
    <row r="195" spans="1:2">
      <c r="A195" s="3" t="s">
        <v>88</v>
      </c>
    </row>
    <row r="196" spans="1:2">
      <c r="A196" s="3" t="s">
        <v>88</v>
      </c>
    </row>
    <row r="197" spans="1:2">
      <c r="A197" s="3" t="s">
        <v>88</v>
      </c>
    </row>
    <row r="198" spans="1:2">
      <c r="A198" s="3" t="s">
        <v>88</v>
      </c>
    </row>
    <row r="199" spans="1:2">
      <c r="A199" s="3" t="s">
        <v>88</v>
      </c>
    </row>
    <row r="200" spans="1:2">
      <c r="A200" s="3" t="s">
        <v>88</v>
      </c>
    </row>
    <row r="202" spans="1:2">
      <c r="B202" s="6" t="s">
        <v>89</v>
      </c>
    </row>
    <row r="203" spans="1:2">
      <c r="A203" s="3" t="s">
        <v>88</v>
      </c>
    </row>
    <row r="204" spans="1:2">
      <c r="B204" s="6" t="s">
        <v>89</v>
      </c>
    </row>
    <row r="205" spans="1:2">
      <c r="A205" s="3" t="s">
        <v>88</v>
      </c>
    </row>
    <row r="206" spans="1:2">
      <c r="B206" s="6" t="s">
        <v>89</v>
      </c>
    </row>
    <row r="207" spans="1:2">
      <c r="B207" s="6" t="s">
        <v>89</v>
      </c>
    </row>
    <row r="208" spans="1:2">
      <c r="A208" s="3" t="s">
        <v>88</v>
      </c>
    </row>
    <row r="209" spans="1:3">
      <c r="A209" s="3" t="s">
        <v>88</v>
      </c>
    </row>
    <row r="210" spans="1:3">
      <c r="B210" s="6" t="s">
        <v>89</v>
      </c>
    </row>
    <row r="211" spans="1:3">
      <c r="A211" s="3" t="s">
        <v>88</v>
      </c>
    </row>
    <row r="212" spans="1:3">
      <c r="A212" s="3" t="s">
        <v>88</v>
      </c>
    </row>
    <row r="213" spans="1:3">
      <c r="A213" s="3" t="s">
        <v>88</v>
      </c>
    </row>
    <row r="214" spans="1:3">
      <c r="A214" s="3" t="s">
        <v>88</v>
      </c>
    </row>
    <row r="215" spans="1:3">
      <c r="B215" s="6" t="s">
        <v>89</v>
      </c>
    </row>
    <row r="216" spans="1:3">
      <c r="C216" s="4" t="s">
        <v>90</v>
      </c>
    </row>
    <row r="217" spans="1:3">
      <c r="B217" s="6" t="s">
        <v>89</v>
      </c>
    </row>
    <row r="218" spans="1:3">
      <c r="A218" s="3" t="s">
        <v>88</v>
      </c>
    </row>
    <row r="219" spans="1:3">
      <c r="A219" s="3" t="s">
        <v>88</v>
      </c>
    </row>
    <row r="220" spans="1:3">
      <c r="B220" s="6" t="s">
        <v>89</v>
      </c>
    </row>
    <row r="221" spans="1:3">
      <c r="B221" s="6" t="s">
        <v>89</v>
      </c>
    </row>
    <row r="222" spans="1:3">
      <c r="B222" s="6" t="s">
        <v>89</v>
      </c>
    </row>
    <row r="223" spans="1:3">
      <c r="A223" s="3" t="s">
        <v>88</v>
      </c>
    </row>
    <row r="224" spans="1:3">
      <c r="A224" s="3" t="s">
        <v>88</v>
      </c>
    </row>
    <row r="225" spans="1:3">
      <c r="B225" s="6" t="s">
        <v>89</v>
      </c>
    </row>
    <row r="226" spans="1:3">
      <c r="B226" s="6" t="s">
        <v>89</v>
      </c>
    </row>
    <row r="227" spans="1:3">
      <c r="B227" s="6" t="s">
        <v>89</v>
      </c>
    </row>
    <row r="228" spans="1:3">
      <c r="B228" s="6" t="s">
        <v>89</v>
      </c>
    </row>
    <row r="229" spans="1:3">
      <c r="C229" s="4" t="s">
        <v>90</v>
      </c>
    </row>
    <row r="230" spans="1:3">
      <c r="A230" s="3" t="s">
        <v>88</v>
      </c>
    </row>
    <row r="231" spans="1:3">
      <c r="B231" s="6" t="s">
        <v>89</v>
      </c>
    </row>
    <row r="232" spans="1:3">
      <c r="A232" s="3" t="s">
        <v>88</v>
      </c>
    </row>
    <row r="233" spans="1:3">
      <c r="A233" s="3" t="s">
        <v>88</v>
      </c>
    </row>
    <row r="234" spans="1:3">
      <c r="A234" s="3" t="s">
        <v>88</v>
      </c>
    </row>
    <row r="235" spans="1:3">
      <c r="A235" s="3" t="s">
        <v>88</v>
      </c>
    </row>
    <row r="236" spans="1:3">
      <c r="B236" s="6" t="s">
        <v>89</v>
      </c>
    </row>
    <row r="237" spans="1:3">
      <c r="A237" s="3" t="s">
        <v>88</v>
      </c>
    </row>
    <row r="238" spans="1:3">
      <c r="A238" s="3" t="s">
        <v>88</v>
      </c>
    </row>
    <row r="239" spans="1:3">
      <c r="A239" s="3" t="s">
        <v>88</v>
      </c>
    </row>
    <row r="240" spans="1:3">
      <c r="A240" s="3" t="s">
        <v>88</v>
      </c>
    </row>
    <row r="241" spans="1:3">
      <c r="A241" s="3" t="s">
        <v>88</v>
      </c>
    </row>
    <row r="242" spans="1:3">
      <c r="A242" s="3" t="s">
        <v>88</v>
      </c>
    </row>
    <row r="243" spans="1:3">
      <c r="B243" s="6" t="s">
        <v>89</v>
      </c>
    </row>
    <row r="244" spans="1:3">
      <c r="A244" s="3" t="s">
        <v>88</v>
      </c>
    </row>
    <row r="245" spans="1:3">
      <c r="A245" s="3" t="s">
        <v>88</v>
      </c>
    </row>
    <row r="246" spans="1:3">
      <c r="B246" s="6" t="s">
        <v>89</v>
      </c>
    </row>
    <row r="247" spans="1:3">
      <c r="C247" s="4" t="s">
        <v>90</v>
      </c>
    </row>
    <row r="248" spans="1:3">
      <c r="A248" s="3" t="s">
        <v>88</v>
      </c>
    </row>
    <row r="250" spans="1:3">
      <c r="A250" s="46">
        <v>11</v>
      </c>
      <c r="B250" s="13"/>
      <c r="C250" s="48"/>
    </row>
    <row r="251" spans="1:3">
      <c r="A251" s="3" t="s">
        <v>15</v>
      </c>
    </row>
    <row r="252" spans="1:3">
      <c r="A252" s="3" t="s">
        <v>88</v>
      </c>
      <c r="B252" s="6" t="s">
        <v>89</v>
      </c>
      <c r="C252" s="4" t="s">
        <v>90</v>
      </c>
    </row>
    <row r="253" spans="1:3">
      <c r="A253" s="20"/>
      <c r="B253" s="21"/>
      <c r="C253" s="17"/>
    </row>
    <row r="254" spans="1:3">
      <c r="A254" s="3">
        <f>COUNTIF(A4:A248,"No, visited alone")</f>
        <v>132</v>
      </c>
      <c r="B254" s="6">
        <f>COUNTIF(B4:B248,"Yes, visited, or had arranged to meet, with one other person")</f>
        <v>76</v>
      </c>
      <c r="C254" s="4">
        <f>COUNTIF(C4:C248,"Yes, visited, or had arranged to meet, with more than one other person")</f>
        <v>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54"/>
  <sheetViews>
    <sheetView workbookViewId="0">
      <selection sqref="A1:F1048576"/>
    </sheetView>
  </sheetViews>
  <sheetFormatPr defaultRowHeight="12.75"/>
  <cols>
    <col min="1" max="5" width="9.140625" style="6"/>
    <col min="6" max="6" width="9.140625" style="4"/>
  </cols>
  <sheetData>
    <row r="1" spans="1:6">
      <c r="A1" s="15">
        <v>12</v>
      </c>
      <c r="B1" s="15"/>
      <c r="C1" s="15"/>
      <c r="D1" s="15"/>
      <c r="E1" s="15"/>
      <c r="F1" s="16"/>
    </row>
    <row r="2" spans="1:6">
      <c r="A2" s="6" t="s">
        <v>16</v>
      </c>
    </row>
    <row r="3" spans="1:6">
      <c r="A3" s="21" t="s">
        <v>91</v>
      </c>
      <c r="B3" s="21" t="s">
        <v>92</v>
      </c>
      <c r="C3" s="21" t="s">
        <v>93</v>
      </c>
      <c r="D3" s="21" t="s">
        <v>94</v>
      </c>
      <c r="E3" s="21" t="s">
        <v>95</v>
      </c>
      <c r="F3" s="17" t="s">
        <v>96</v>
      </c>
    </row>
    <row r="4" spans="1:6">
      <c r="D4" s="6" t="s">
        <v>94</v>
      </c>
    </row>
    <row r="5" spans="1:6">
      <c r="D5" s="6" t="s">
        <v>94</v>
      </c>
    </row>
    <row r="6" spans="1:6">
      <c r="A6" s="6" t="s">
        <v>91</v>
      </c>
    </row>
    <row r="7" spans="1:6">
      <c r="E7" s="6" t="s">
        <v>95</v>
      </c>
    </row>
    <row r="8" spans="1:6">
      <c r="A8" s="6" t="s">
        <v>91</v>
      </c>
    </row>
    <row r="9" spans="1:6">
      <c r="C9" s="6" t="s">
        <v>93</v>
      </c>
    </row>
    <row r="10" spans="1:6">
      <c r="D10" s="6" t="s">
        <v>94</v>
      </c>
    </row>
    <row r="11" spans="1:6">
      <c r="E11" s="6" t="s">
        <v>95</v>
      </c>
    </row>
    <row r="12" spans="1:6">
      <c r="D12" s="6" t="s">
        <v>94</v>
      </c>
    </row>
    <row r="13" spans="1:6">
      <c r="D13" s="6" t="s">
        <v>94</v>
      </c>
    </row>
    <row r="14" spans="1:6">
      <c r="E14" s="6" t="s">
        <v>95</v>
      </c>
    </row>
    <row r="15" spans="1:6">
      <c r="D15" s="6" t="s">
        <v>94</v>
      </c>
    </row>
    <row r="16" spans="1:6">
      <c r="E16" s="6" t="s">
        <v>95</v>
      </c>
    </row>
    <row r="17" spans="1:6">
      <c r="E17" s="6" t="s">
        <v>95</v>
      </c>
    </row>
    <row r="18" spans="1:6">
      <c r="D18" s="6" t="s">
        <v>94</v>
      </c>
    </row>
    <row r="19" spans="1:6">
      <c r="F19" s="4" t="s">
        <v>96</v>
      </c>
    </row>
    <row r="20" spans="1:6">
      <c r="E20" s="6" t="s">
        <v>95</v>
      </c>
    </row>
    <row r="21" spans="1:6">
      <c r="C21" s="6" t="s">
        <v>93</v>
      </c>
    </row>
    <row r="22" spans="1:6">
      <c r="C22" s="6" t="s">
        <v>93</v>
      </c>
    </row>
    <row r="23" spans="1:6">
      <c r="E23" s="6" t="s">
        <v>95</v>
      </c>
    </row>
    <row r="24" spans="1:6">
      <c r="E24" s="6" t="s">
        <v>95</v>
      </c>
    </row>
    <row r="25" spans="1:6">
      <c r="C25" s="6" t="s">
        <v>93</v>
      </c>
    </row>
    <row r="26" spans="1:6">
      <c r="E26" s="6" t="s">
        <v>95</v>
      </c>
    </row>
    <row r="27" spans="1:6">
      <c r="C27" s="6" t="s">
        <v>93</v>
      </c>
    </row>
    <row r="28" spans="1:6">
      <c r="C28" s="6" t="s">
        <v>93</v>
      </c>
    </row>
    <row r="29" spans="1:6">
      <c r="B29" s="6" t="s">
        <v>92</v>
      </c>
    </row>
    <row r="30" spans="1:6">
      <c r="A30" s="6" t="s">
        <v>91</v>
      </c>
    </row>
    <row r="31" spans="1:6">
      <c r="B31" s="6" t="s">
        <v>92</v>
      </c>
    </row>
    <row r="32" spans="1:6">
      <c r="D32" s="6" t="s">
        <v>94</v>
      </c>
    </row>
    <row r="33" spans="1:6">
      <c r="A33" s="6" t="s">
        <v>91</v>
      </c>
    </row>
    <row r="34" spans="1:6">
      <c r="A34" s="6" t="s">
        <v>91</v>
      </c>
    </row>
    <row r="35" spans="1:6">
      <c r="D35" s="6" t="s">
        <v>94</v>
      </c>
    </row>
    <row r="36" spans="1:6">
      <c r="A36" s="41"/>
      <c r="B36" s="41" t="s">
        <v>92</v>
      </c>
      <c r="C36" s="41"/>
      <c r="D36" s="41"/>
      <c r="E36" s="41"/>
      <c r="F36" s="42"/>
    </row>
    <row r="37" spans="1:6">
      <c r="D37" s="6" t="s">
        <v>94</v>
      </c>
    </row>
    <row r="38" spans="1:6">
      <c r="D38" s="6" t="s">
        <v>94</v>
      </c>
    </row>
    <row r="39" spans="1:6">
      <c r="E39" s="6" t="s">
        <v>95</v>
      </c>
    </row>
    <row r="40" spans="1:6">
      <c r="E40" s="6" t="s">
        <v>95</v>
      </c>
    </row>
    <row r="41" spans="1:6">
      <c r="E41" s="6" t="s">
        <v>95</v>
      </c>
    </row>
    <row r="42" spans="1:6">
      <c r="E42" s="6" t="s">
        <v>95</v>
      </c>
    </row>
    <row r="43" spans="1:6">
      <c r="D43" s="6" t="s">
        <v>94</v>
      </c>
    </row>
    <row r="44" spans="1:6">
      <c r="D44" s="6" t="s">
        <v>94</v>
      </c>
    </row>
    <row r="45" spans="1:6">
      <c r="E45" s="6" t="s">
        <v>95</v>
      </c>
    </row>
    <row r="46" spans="1:6">
      <c r="D46" s="6" t="s">
        <v>94</v>
      </c>
    </row>
    <row r="47" spans="1:6">
      <c r="F47" s="4" t="s">
        <v>96</v>
      </c>
    </row>
    <row r="48" spans="1:6">
      <c r="D48" s="6" t="s">
        <v>94</v>
      </c>
    </row>
    <row r="49" spans="1:6">
      <c r="A49" s="6" t="s">
        <v>91</v>
      </c>
    </row>
    <row r="50" spans="1:6">
      <c r="F50" s="4" t="s">
        <v>96</v>
      </c>
    </row>
    <row r="51" spans="1:6">
      <c r="D51" s="6" t="s">
        <v>94</v>
      </c>
    </row>
    <row r="53" spans="1:6">
      <c r="E53" s="6" t="s">
        <v>95</v>
      </c>
    </row>
    <row r="54" spans="1:6">
      <c r="B54" s="6" t="s">
        <v>92</v>
      </c>
    </row>
    <row r="55" spans="1:6">
      <c r="E55" s="6" t="s">
        <v>95</v>
      </c>
    </row>
    <row r="56" spans="1:6">
      <c r="D56" s="6" t="s">
        <v>94</v>
      </c>
    </row>
    <row r="57" spans="1:6">
      <c r="E57" s="6" t="s">
        <v>95</v>
      </c>
    </row>
    <row r="59" spans="1:6">
      <c r="F59" s="4" t="s">
        <v>96</v>
      </c>
    </row>
    <row r="60" spans="1:6">
      <c r="A60" s="6" t="s">
        <v>91</v>
      </c>
    </row>
    <row r="61" spans="1:6">
      <c r="D61" s="6" t="s">
        <v>94</v>
      </c>
    </row>
    <row r="62" spans="1:6">
      <c r="D62" s="6" t="s">
        <v>94</v>
      </c>
    </row>
    <row r="63" spans="1:6">
      <c r="B63" s="6" t="s">
        <v>92</v>
      </c>
    </row>
    <row r="64" spans="1:6">
      <c r="D64" s="6" t="s">
        <v>94</v>
      </c>
    </row>
    <row r="65" spans="1:6">
      <c r="F65" s="4" t="s">
        <v>96</v>
      </c>
    </row>
    <row r="66" spans="1:6">
      <c r="B66" s="6" t="s">
        <v>92</v>
      </c>
    </row>
    <row r="67" spans="1:6">
      <c r="E67" s="6" t="s">
        <v>95</v>
      </c>
    </row>
    <row r="68" spans="1:6">
      <c r="F68" s="4" t="s">
        <v>96</v>
      </c>
    </row>
    <row r="69" spans="1:6">
      <c r="A69" s="6" t="s">
        <v>91</v>
      </c>
    </row>
    <row r="70" spans="1:6">
      <c r="D70" s="6" t="s">
        <v>94</v>
      </c>
    </row>
    <row r="71" spans="1:6">
      <c r="C71" s="6" t="s">
        <v>93</v>
      </c>
    </row>
    <row r="72" spans="1:6">
      <c r="D72" s="6" t="s">
        <v>94</v>
      </c>
    </row>
    <row r="73" spans="1:6">
      <c r="E73" s="6" t="s">
        <v>95</v>
      </c>
    </row>
    <row r="74" spans="1:6">
      <c r="C74" s="6" t="s">
        <v>93</v>
      </c>
    </row>
    <row r="76" spans="1:6">
      <c r="D76" s="6" t="s">
        <v>94</v>
      </c>
    </row>
    <row r="77" spans="1:6">
      <c r="D77" s="6" t="s">
        <v>94</v>
      </c>
    </row>
    <row r="78" spans="1:6">
      <c r="B78" s="6" t="s">
        <v>92</v>
      </c>
    </row>
    <row r="79" spans="1:6">
      <c r="B79" s="6" t="s">
        <v>92</v>
      </c>
    </row>
    <row r="80" spans="1:6">
      <c r="C80" s="6" t="s">
        <v>93</v>
      </c>
    </row>
    <row r="81" spans="1:5">
      <c r="D81" s="6" t="s">
        <v>94</v>
      </c>
    </row>
    <row r="82" spans="1:5">
      <c r="C82" s="6" t="s">
        <v>93</v>
      </c>
    </row>
    <row r="83" spans="1:5">
      <c r="D83" s="6" t="s">
        <v>94</v>
      </c>
    </row>
    <row r="84" spans="1:5">
      <c r="C84" s="6" t="s">
        <v>93</v>
      </c>
    </row>
    <row r="85" spans="1:5">
      <c r="D85" s="6" t="s">
        <v>94</v>
      </c>
    </row>
    <row r="87" spans="1:5">
      <c r="B87" s="6" t="s">
        <v>92</v>
      </c>
    </row>
    <row r="88" spans="1:5">
      <c r="A88" s="6" t="s">
        <v>91</v>
      </c>
    </row>
    <row r="89" spans="1:5">
      <c r="B89" s="6" t="s">
        <v>92</v>
      </c>
    </row>
    <row r="90" spans="1:5">
      <c r="C90" s="6" t="s">
        <v>93</v>
      </c>
    </row>
    <row r="91" spans="1:5">
      <c r="E91" s="6" t="s">
        <v>95</v>
      </c>
    </row>
    <row r="92" spans="1:5">
      <c r="D92" s="6" t="s">
        <v>94</v>
      </c>
    </row>
    <row r="93" spans="1:5">
      <c r="A93" s="6" t="s">
        <v>91</v>
      </c>
    </row>
    <row r="94" spans="1:5">
      <c r="A94" s="6" t="s">
        <v>91</v>
      </c>
    </row>
    <row r="95" spans="1:5">
      <c r="E95" s="6" t="s">
        <v>95</v>
      </c>
    </row>
    <row r="96" spans="1:5">
      <c r="C96" s="6" t="s">
        <v>93</v>
      </c>
    </row>
    <row r="97" spans="1:6">
      <c r="C97" s="6" t="s">
        <v>93</v>
      </c>
    </row>
    <row r="98" spans="1:6">
      <c r="A98" s="6" t="s">
        <v>91</v>
      </c>
    </row>
    <row r="99" spans="1:6">
      <c r="C99" s="6" t="s">
        <v>93</v>
      </c>
    </row>
    <row r="100" spans="1:6">
      <c r="E100" s="6" t="s">
        <v>95</v>
      </c>
    </row>
    <row r="101" spans="1:6">
      <c r="C101" s="6" t="s">
        <v>93</v>
      </c>
    </row>
    <row r="102" spans="1:6">
      <c r="D102" s="6" t="s">
        <v>94</v>
      </c>
    </row>
    <row r="103" spans="1:6">
      <c r="C103" s="6" t="s">
        <v>93</v>
      </c>
    </row>
    <row r="105" spans="1:6">
      <c r="F105" s="4" t="s">
        <v>96</v>
      </c>
    </row>
    <row r="106" spans="1:6">
      <c r="C106" s="6" t="s">
        <v>93</v>
      </c>
    </row>
    <row r="107" spans="1:6">
      <c r="C107" s="6" t="s">
        <v>93</v>
      </c>
    </row>
    <row r="108" spans="1:6">
      <c r="D108" s="6" t="s">
        <v>94</v>
      </c>
    </row>
    <row r="109" spans="1:6">
      <c r="D109" s="6" t="s">
        <v>94</v>
      </c>
    </row>
    <row r="110" spans="1:6">
      <c r="D110" s="6" t="s">
        <v>94</v>
      </c>
    </row>
    <row r="111" spans="1:6">
      <c r="F111" s="4" t="s">
        <v>96</v>
      </c>
    </row>
    <row r="112" spans="1:6">
      <c r="E112" s="6" t="s">
        <v>95</v>
      </c>
    </row>
    <row r="113" spans="1:6">
      <c r="E113" s="6" t="s">
        <v>95</v>
      </c>
    </row>
    <row r="114" spans="1:6">
      <c r="A114" s="6" t="s">
        <v>91</v>
      </c>
    </row>
    <row r="115" spans="1:6">
      <c r="D115" s="6" t="s">
        <v>94</v>
      </c>
    </row>
    <row r="116" spans="1:6">
      <c r="B116" s="6" t="s">
        <v>92</v>
      </c>
    </row>
    <row r="117" spans="1:6">
      <c r="A117" s="6" t="s">
        <v>91</v>
      </c>
    </row>
    <row r="118" spans="1:6">
      <c r="A118" s="6" t="s">
        <v>91</v>
      </c>
    </row>
    <row r="119" spans="1:6">
      <c r="B119" s="6" t="s">
        <v>92</v>
      </c>
    </row>
    <row r="120" spans="1:6">
      <c r="A120" s="6" t="s">
        <v>91</v>
      </c>
    </row>
    <row r="121" spans="1:6">
      <c r="D121" s="6" t="s">
        <v>94</v>
      </c>
    </row>
    <row r="122" spans="1:6">
      <c r="F122" s="4" t="s">
        <v>96</v>
      </c>
    </row>
    <row r="123" spans="1:6">
      <c r="E123" s="6" t="s">
        <v>95</v>
      </c>
    </row>
    <row r="124" spans="1:6">
      <c r="F124" s="4" t="s">
        <v>96</v>
      </c>
    </row>
    <row r="125" spans="1:6">
      <c r="D125" s="6" t="s">
        <v>94</v>
      </c>
    </row>
    <row r="126" spans="1:6">
      <c r="E126" s="6" t="s">
        <v>95</v>
      </c>
    </row>
    <row r="127" spans="1:6">
      <c r="B127" s="6" t="s">
        <v>92</v>
      </c>
    </row>
    <row r="129" spans="2:6">
      <c r="D129" s="6" t="s">
        <v>94</v>
      </c>
    </row>
    <row r="130" spans="2:6">
      <c r="C130" s="6" t="s">
        <v>93</v>
      </c>
    </row>
    <row r="131" spans="2:6">
      <c r="E131" s="6" t="s">
        <v>95</v>
      </c>
    </row>
    <row r="132" spans="2:6">
      <c r="D132" s="6" t="s">
        <v>94</v>
      </c>
    </row>
    <row r="133" spans="2:6">
      <c r="E133" s="6" t="s">
        <v>95</v>
      </c>
    </row>
    <row r="134" spans="2:6">
      <c r="C134" s="6" t="s">
        <v>93</v>
      </c>
    </row>
    <row r="135" spans="2:6">
      <c r="F135" s="4" t="s">
        <v>96</v>
      </c>
    </row>
    <row r="136" spans="2:6">
      <c r="D136" s="6" t="s">
        <v>94</v>
      </c>
    </row>
    <row r="137" spans="2:6">
      <c r="D137" s="6" t="s">
        <v>94</v>
      </c>
    </row>
    <row r="138" spans="2:6">
      <c r="E138" s="6" t="s">
        <v>95</v>
      </c>
    </row>
    <row r="139" spans="2:6">
      <c r="E139" s="6" t="s">
        <v>95</v>
      </c>
    </row>
    <row r="140" spans="2:6">
      <c r="E140" s="6" t="s">
        <v>95</v>
      </c>
    </row>
    <row r="141" spans="2:6">
      <c r="B141" s="6" t="s">
        <v>92</v>
      </c>
    </row>
    <row r="142" spans="2:6">
      <c r="C142" s="6" t="s">
        <v>93</v>
      </c>
    </row>
    <row r="143" spans="2:6">
      <c r="D143" s="6" t="s">
        <v>94</v>
      </c>
    </row>
    <row r="144" spans="2:6">
      <c r="C144" s="6" t="s">
        <v>93</v>
      </c>
    </row>
    <row r="145" spans="1:6">
      <c r="F145" s="4" t="s">
        <v>96</v>
      </c>
    </row>
    <row r="146" spans="1:6">
      <c r="B146" s="6" t="s">
        <v>92</v>
      </c>
    </row>
    <row r="147" spans="1:6">
      <c r="F147" s="4" t="s">
        <v>96</v>
      </c>
    </row>
    <row r="148" spans="1:6">
      <c r="A148" s="6" t="s">
        <v>91</v>
      </c>
    </row>
    <row r="149" spans="1:6">
      <c r="D149" s="6" t="s">
        <v>94</v>
      </c>
    </row>
    <row r="150" spans="1:6">
      <c r="C150" s="6" t="s">
        <v>93</v>
      </c>
    </row>
    <row r="151" spans="1:6">
      <c r="C151" s="6" t="s">
        <v>93</v>
      </c>
    </row>
    <row r="152" spans="1:6">
      <c r="E152" s="6" t="s">
        <v>95</v>
      </c>
    </row>
    <row r="153" spans="1:6">
      <c r="C153" s="6" t="s">
        <v>93</v>
      </c>
    </row>
    <row r="154" spans="1:6">
      <c r="F154" s="4" t="s">
        <v>96</v>
      </c>
    </row>
    <row r="155" spans="1:6">
      <c r="A155" s="6" t="s">
        <v>91</v>
      </c>
    </row>
    <row r="156" spans="1:6">
      <c r="B156" s="6" t="s">
        <v>92</v>
      </c>
    </row>
    <row r="157" spans="1:6">
      <c r="D157" s="6" t="s">
        <v>94</v>
      </c>
    </row>
    <row r="158" spans="1:6">
      <c r="F158" s="4" t="s">
        <v>96</v>
      </c>
    </row>
    <row r="159" spans="1:6">
      <c r="D159" s="6" t="s">
        <v>94</v>
      </c>
    </row>
    <row r="160" spans="1:6">
      <c r="F160" s="4" t="s">
        <v>96</v>
      </c>
    </row>
    <row r="162" spans="1:6">
      <c r="B162" s="6" t="s">
        <v>92</v>
      </c>
    </row>
    <row r="165" spans="1:6">
      <c r="C165" s="6" t="s">
        <v>93</v>
      </c>
    </row>
    <row r="166" spans="1:6">
      <c r="E166" s="6" t="s">
        <v>95</v>
      </c>
    </row>
    <row r="167" spans="1:6">
      <c r="E167" s="6" t="s">
        <v>95</v>
      </c>
    </row>
    <row r="168" spans="1:6">
      <c r="C168" s="6" t="s">
        <v>93</v>
      </c>
    </row>
    <row r="169" spans="1:6">
      <c r="E169" s="6" t="s">
        <v>95</v>
      </c>
    </row>
    <row r="170" spans="1:6">
      <c r="B170" s="6" t="s">
        <v>92</v>
      </c>
    </row>
    <row r="171" spans="1:6">
      <c r="B171" s="6" t="s">
        <v>92</v>
      </c>
    </row>
    <row r="172" spans="1:6">
      <c r="A172" s="6" t="s">
        <v>91</v>
      </c>
    </row>
    <row r="173" spans="1:6">
      <c r="A173" s="6" t="s">
        <v>91</v>
      </c>
    </row>
    <row r="174" spans="1:6">
      <c r="D174" s="6" t="s">
        <v>94</v>
      </c>
    </row>
    <row r="175" spans="1:6">
      <c r="D175" s="6" t="s">
        <v>94</v>
      </c>
    </row>
    <row r="176" spans="1:6">
      <c r="F176" s="4" t="s">
        <v>96</v>
      </c>
    </row>
    <row r="177" spans="1:6">
      <c r="C177" s="6" t="s">
        <v>93</v>
      </c>
    </row>
    <row r="178" spans="1:6">
      <c r="E178" s="6" t="s">
        <v>95</v>
      </c>
    </row>
    <row r="179" spans="1:6">
      <c r="B179" s="6" t="s">
        <v>92</v>
      </c>
    </row>
    <row r="180" spans="1:6">
      <c r="D180" s="6" t="s">
        <v>94</v>
      </c>
    </row>
    <row r="181" spans="1:6">
      <c r="D181" s="6" t="s">
        <v>94</v>
      </c>
    </row>
    <row r="182" spans="1:6">
      <c r="D182" s="6" t="s">
        <v>94</v>
      </c>
    </row>
    <row r="183" spans="1:6">
      <c r="A183" s="6" t="s">
        <v>91</v>
      </c>
    </row>
    <row r="184" spans="1:6">
      <c r="D184" s="6" t="s">
        <v>94</v>
      </c>
    </row>
    <row r="185" spans="1:6">
      <c r="D185" s="6" t="s">
        <v>94</v>
      </c>
    </row>
    <row r="186" spans="1:6">
      <c r="D186" s="6" t="s">
        <v>94</v>
      </c>
    </row>
    <row r="187" spans="1:6">
      <c r="D187" s="6" t="s">
        <v>94</v>
      </c>
    </row>
    <row r="189" spans="1:6">
      <c r="F189" s="4" t="s">
        <v>96</v>
      </c>
    </row>
    <row r="190" spans="1:6">
      <c r="E190" s="6" t="s">
        <v>95</v>
      </c>
    </row>
    <row r="191" spans="1:6">
      <c r="D191" s="6" t="s">
        <v>94</v>
      </c>
    </row>
    <row r="192" spans="1:6">
      <c r="D192" s="6" t="s">
        <v>94</v>
      </c>
    </row>
    <row r="193" spans="1:6">
      <c r="B193" s="6" t="s">
        <v>92</v>
      </c>
    </row>
    <row r="194" spans="1:6">
      <c r="E194" s="6" t="s">
        <v>95</v>
      </c>
    </row>
    <row r="195" spans="1:6">
      <c r="E195" s="6" t="s">
        <v>95</v>
      </c>
    </row>
    <row r="196" spans="1:6">
      <c r="D196" s="6" t="s">
        <v>94</v>
      </c>
    </row>
    <row r="197" spans="1:6">
      <c r="D197" s="6" t="s">
        <v>94</v>
      </c>
    </row>
    <row r="198" spans="1:6">
      <c r="E198" s="6" t="s">
        <v>95</v>
      </c>
    </row>
    <row r="199" spans="1:6">
      <c r="B199" s="6" t="s">
        <v>92</v>
      </c>
    </row>
    <row r="200" spans="1:6">
      <c r="C200" s="6" t="s">
        <v>93</v>
      </c>
    </row>
    <row r="202" spans="1:6">
      <c r="E202" s="6" t="s">
        <v>95</v>
      </c>
    </row>
    <row r="203" spans="1:6">
      <c r="C203" s="6" t="s">
        <v>93</v>
      </c>
    </row>
    <row r="204" spans="1:6">
      <c r="C204" s="6" t="s">
        <v>93</v>
      </c>
    </row>
    <row r="205" spans="1:6">
      <c r="A205" s="6" t="s">
        <v>91</v>
      </c>
    </row>
    <row r="206" spans="1:6">
      <c r="D206" s="6" t="s">
        <v>94</v>
      </c>
    </row>
    <row r="207" spans="1:6">
      <c r="E207" s="6" t="s">
        <v>95</v>
      </c>
    </row>
    <row r="208" spans="1:6">
      <c r="F208" s="4" t="s">
        <v>96</v>
      </c>
    </row>
    <row r="209" spans="1:6">
      <c r="E209" s="6" t="s">
        <v>95</v>
      </c>
    </row>
    <row r="210" spans="1:6">
      <c r="B210" s="6" t="s">
        <v>92</v>
      </c>
    </row>
    <row r="211" spans="1:6">
      <c r="B211" s="6" t="s">
        <v>92</v>
      </c>
    </row>
    <row r="212" spans="1:6">
      <c r="B212" s="6" t="s">
        <v>92</v>
      </c>
    </row>
    <row r="213" spans="1:6">
      <c r="E213" s="6" t="s">
        <v>95</v>
      </c>
    </row>
    <row r="214" spans="1:6">
      <c r="A214" s="6" t="s">
        <v>91</v>
      </c>
    </row>
    <row r="215" spans="1:6">
      <c r="F215" s="4" t="s">
        <v>96</v>
      </c>
    </row>
    <row r="216" spans="1:6">
      <c r="D216" s="6" t="s">
        <v>94</v>
      </c>
    </row>
    <row r="217" spans="1:6">
      <c r="A217" s="6" t="s">
        <v>91</v>
      </c>
    </row>
    <row r="218" spans="1:6">
      <c r="F218" s="4" t="s">
        <v>96</v>
      </c>
    </row>
    <row r="219" spans="1:6">
      <c r="A219" s="6" t="s">
        <v>91</v>
      </c>
    </row>
    <row r="220" spans="1:6">
      <c r="A220" s="6" t="s">
        <v>91</v>
      </c>
    </row>
    <row r="221" spans="1:6">
      <c r="D221" s="6" t="s">
        <v>94</v>
      </c>
    </row>
    <row r="222" spans="1:6">
      <c r="F222" s="4" t="s">
        <v>96</v>
      </c>
    </row>
    <row r="223" spans="1:6">
      <c r="E223" s="6" t="s">
        <v>95</v>
      </c>
    </row>
    <row r="224" spans="1:6">
      <c r="A224" s="6" t="s">
        <v>91</v>
      </c>
    </row>
    <row r="225" spans="1:6">
      <c r="A225" s="6" t="s">
        <v>91</v>
      </c>
    </row>
    <row r="226" spans="1:6">
      <c r="E226" s="6" t="s">
        <v>95</v>
      </c>
    </row>
    <row r="227" spans="1:6">
      <c r="F227" s="4" t="s">
        <v>96</v>
      </c>
    </row>
    <row r="228" spans="1:6">
      <c r="B228" s="6" t="s">
        <v>92</v>
      </c>
    </row>
    <row r="229" spans="1:6">
      <c r="C229" s="6" t="s">
        <v>93</v>
      </c>
    </row>
    <row r="230" spans="1:6">
      <c r="E230" s="6" t="s">
        <v>95</v>
      </c>
    </row>
    <row r="231" spans="1:6">
      <c r="E231" s="6" t="s">
        <v>95</v>
      </c>
    </row>
    <row r="232" spans="1:6">
      <c r="B232" s="6" t="s">
        <v>92</v>
      </c>
    </row>
    <row r="233" spans="1:6">
      <c r="C233" s="6" t="s">
        <v>93</v>
      </c>
    </row>
    <row r="234" spans="1:6">
      <c r="B234" s="6" t="s">
        <v>92</v>
      </c>
    </row>
    <row r="235" spans="1:6">
      <c r="D235" s="6" t="s">
        <v>94</v>
      </c>
    </row>
    <row r="236" spans="1:6">
      <c r="B236" s="6" t="s">
        <v>92</v>
      </c>
    </row>
    <row r="237" spans="1:6">
      <c r="A237" s="6" t="s">
        <v>91</v>
      </c>
    </row>
    <row r="238" spans="1:6">
      <c r="E238" s="6" t="s">
        <v>95</v>
      </c>
    </row>
    <row r="239" spans="1:6">
      <c r="A239" s="6" t="s">
        <v>91</v>
      </c>
    </row>
    <row r="240" spans="1:6">
      <c r="B240" s="6" t="s">
        <v>92</v>
      </c>
    </row>
    <row r="241" spans="1:6">
      <c r="E241" s="6" t="s">
        <v>95</v>
      </c>
    </row>
    <row r="242" spans="1:6">
      <c r="A242" s="6" t="s">
        <v>91</v>
      </c>
    </row>
    <row r="243" spans="1:6">
      <c r="D243" s="6" t="s">
        <v>94</v>
      </c>
    </row>
    <row r="244" spans="1:6">
      <c r="E244" s="6" t="s">
        <v>95</v>
      </c>
    </row>
    <row r="245" spans="1:6">
      <c r="C245" s="6" t="s">
        <v>93</v>
      </c>
    </row>
    <row r="246" spans="1:6">
      <c r="D246" s="6" t="s">
        <v>94</v>
      </c>
    </row>
    <row r="247" spans="1:6">
      <c r="D247" s="6" t="s">
        <v>94</v>
      </c>
    </row>
    <row r="248" spans="1:6">
      <c r="D248" s="6" t="s">
        <v>94</v>
      </c>
    </row>
    <row r="250" spans="1:6">
      <c r="A250" s="13">
        <v>12</v>
      </c>
      <c r="B250" s="13"/>
      <c r="C250" s="13"/>
      <c r="D250" s="13"/>
      <c r="E250" s="13"/>
      <c r="F250" s="13"/>
    </row>
    <row r="251" spans="1:6">
      <c r="A251" s="6" t="s">
        <v>16</v>
      </c>
      <c r="F251" s="6"/>
    </row>
    <row r="252" spans="1:6">
      <c r="A252" s="6" t="s">
        <v>91</v>
      </c>
      <c r="B252" s="6" t="s">
        <v>92</v>
      </c>
      <c r="C252" s="6" t="s">
        <v>93</v>
      </c>
      <c r="D252" s="6" t="s">
        <v>94</v>
      </c>
      <c r="E252" s="6" t="s">
        <v>95</v>
      </c>
      <c r="F252" s="6" t="s">
        <v>96</v>
      </c>
    </row>
    <row r="253" spans="1:6">
      <c r="A253" s="21"/>
      <c r="B253" s="21"/>
      <c r="C253" s="21"/>
      <c r="D253" s="21"/>
      <c r="E253" s="21"/>
      <c r="F253" s="21"/>
    </row>
    <row r="254" spans="1:6">
      <c r="A254">
        <f>COUNTIF(A4:A248,"Nothing")</f>
        <v>31</v>
      </c>
      <c r="B254">
        <f>COUNTIF(B4:B248,"£0.01-£5.00")</f>
        <v>30</v>
      </c>
      <c r="C254">
        <f>COUNTIF(C4:C248,"£5.01-£10.00")</f>
        <v>35</v>
      </c>
      <c r="D254">
        <f>COUNTIF(D4:D248,"£10.01-£20.00")</f>
        <v>64</v>
      </c>
      <c r="E254">
        <f>COUNTIF(E4:E248,"£20.01-£50.00")</f>
        <v>51</v>
      </c>
      <c r="F254">
        <f>COUNTIF(F4:F248,"More than £50.00")</f>
        <v>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54"/>
  <sheetViews>
    <sheetView workbookViewId="0">
      <selection sqref="A1:F1048576"/>
    </sheetView>
  </sheetViews>
  <sheetFormatPr defaultRowHeight="12.75"/>
  <cols>
    <col min="1" max="1" width="9.140625" style="3"/>
    <col min="2" max="6" width="9.140625" style="6"/>
  </cols>
  <sheetData>
    <row r="1" spans="1:6">
      <c r="A1" s="14">
        <v>13</v>
      </c>
      <c r="B1" s="15"/>
      <c r="C1" s="15"/>
      <c r="D1" s="15"/>
      <c r="E1" s="15"/>
      <c r="F1" s="15"/>
    </row>
    <row r="2" spans="1:6">
      <c r="A2" s="3" t="s">
        <v>17</v>
      </c>
    </row>
    <row r="3" spans="1:6">
      <c r="A3" s="20" t="s">
        <v>97</v>
      </c>
      <c r="B3" s="21" t="s">
        <v>98</v>
      </c>
      <c r="C3" s="21" t="s">
        <v>99</v>
      </c>
      <c r="D3" s="21" t="s">
        <v>100</v>
      </c>
      <c r="E3" s="21" t="s">
        <v>101</v>
      </c>
      <c r="F3" s="21" t="s">
        <v>58</v>
      </c>
    </row>
    <row r="4" spans="1:6">
      <c r="C4" s="6" t="s">
        <v>99</v>
      </c>
    </row>
    <row r="5" spans="1:6">
      <c r="B5" s="6" t="s">
        <v>98</v>
      </c>
    </row>
    <row r="6" spans="1:6">
      <c r="A6" s="3" t="s">
        <v>97</v>
      </c>
    </row>
    <row r="7" spans="1:6">
      <c r="A7" s="3" t="s">
        <v>97</v>
      </c>
    </row>
    <row r="8" spans="1:6">
      <c r="B8" s="6" t="s">
        <v>98</v>
      </c>
    </row>
    <row r="9" spans="1:6">
      <c r="E9" s="6" t="s">
        <v>101</v>
      </c>
    </row>
    <row r="10" spans="1:6">
      <c r="A10" s="3" t="s">
        <v>97</v>
      </c>
    </row>
    <row r="11" spans="1:6">
      <c r="C11" s="6" t="s">
        <v>99</v>
      </c>
    </row>
    <row r="12" spans="1:6">
      <c r="B12" s="6" t="s">
        <v>98</v>
      </c>
    </row>
    <row r="13" spans="1:6">
      <c r="E13" s="6" t="s">
        <v>101</v>
      </c>
    </row>
    <row r="14" spans="1:6">
      <c r="C14" s="6" t="s">
        <v>99</v>
      </c>
    </row>
    <row r="15" spans="1:6">
      <c r="C15" s="6" t="s">
        <v>99</v>
      </c>
    </row>
    <row r="16" spans="1:6">
      <c r="B16" s="6" t="s">
        <v>98</v>
      </c>
    </row>
    <row r="17" spans="1:6">
      <c r="A17" s="3" t="s">
        <v>97</v>
      </c>
    </row>
    <row r="18" spans="1:6">
      <c r="C18" s="6" t="s">
        <v>99</v>
      </c>
    </row>
    <row r="19" spans="1:6">
      <c r="C19" s="6" t="s">
        <v>99</v>
      </c>
    </row>
    <row r="20" spans="1:6">
      <c r="D20" s="6" t="s">
        <v>100</v>
      </c>
    </row>
    <row r="21" spans="1:6">
      <c r="D21" s="6" t="s">
        <v>100</v>
      </c>
    </row>
    <row r="22" spans="1:6">
      <c r="B22" s="6" t="s">
        <v>98</v>
      </c>
    </row>
    <row r="23" spans="1:6">
      <c r="B23" s="6" t="s">
        <v>98</v>
      </c>
    </row>
    <row r="24" spans="1:6">
      <c r="B24" s="6" t="s">
        <v>98</v>
      </c>
    </row>
    <row r="25" spans="1:6">
      <c r="C25" s="6" t="s">
        <v>99</v>
      </c>
    </row>
    <row r="26" spans="1:6">
      <c r="C26" s="6" t="s">
        <v>99</v>
      </c>
    </row>
    <row r="27" spans="1:6">
      <c r="C27" s="6" t="s">
        <v>99</v>
      </c>
    </row>
    <row r="28" spans="1:6">
      <c r="B28" s="6" t="s">
        <v>98</v>
      </c>
    </row>
    <row r="29" spans="1:6">
      <c r="A29" s="3" t="s">
        <v>97</v>
      </c>
    </row>
    <row r="30" spans="1:6">
      <c r="C30" s="6" t="s">
        <v>99</v>
      </c>
    </row>
    <row r="31" spans="1:6">
      <c r="B31" s="6" t="s">
        <v>98</v>
      </c>
    </row>
    <row r="32" spans="1:6">
      <c r="B32" s="6" t="s">
        <v>98</v>
      </c>
      <c r="F32" s="6" t="s">
        <v>241</v>
      </c>
    </row>
    <row r="33" spans="1:6">
      <c r="C33" s="6" t="s">
        <v>99</v>
      </c>
    </row>
    <row r="34" spans="1:6">
      <c r="D34" s="6" t="s">
        <v>100</v>
      </c>
    </row>
    <row r="35" spans="1:6">
      <c r="B35" s="6" t="s">
        <v>98</v>
      </c>
    </row>
    <row r="36" spans="1:6">
      <c r="A36" s="43"/>
      <c r="B36" s="41" t="s">
        <v>98</v>
      </c>
      <c r="C36" s="41"/>
      <c r="D36" s="41"/>
      <c r="E36" s="41"/>
      <c r="F36" s="41"/>
    </row>
    <row r="37" spans="1:6">
      <c r="A37" s="3" t="s">
        <v>97</v>
      </c>
    </row>
    <row r="38" spans="1:6">
      <c r="B38" s="6" t="s">
        <v>98</v>
      </c>
    </row>
    <row r="39" spans="1:6">
      <c r="A39" s="3" t="s">
        <v>97</v>
      </c>
    </row>
    <row r="40" spans="1:6">
      <c r="A40" s="3" t="s">
        <v>97</v>
      </c>
    </row>
    <row r="41" spans="1:6">
      <c r="B41" s="6" t="s">
        <v>98</v>
      </c>
    </row>
    <row r="42" spans="1:6">
      <c r="A42" s="3" t="s">
        <v>97</v>
      </c>
    </row>
    <row r="43" spans="1:6">
      <c r="A43" s="3" t="s">
        <v>97</v>
      </c>
    </row>
    <row r="44" spans="1:6">
      <c r="B44" s="6" t="s">
        <v>98</v>
      </c>
    </row>
    <row r="45" spans="1:6">
      <c r="A45" s="3" t="s">
        <v>97</v>
      </c>
    </row>
    <row r="46" spans="1:6">
      <c r="A46" s="3" t="s">
        <v>97</v>
      </c>
    </row>
    <row r="47" spans="1:6">
      <c r="A47" s="3" t="s">
        <v>97</v>
      </c>
    </row>
    <row r="48" spans="1:6">
      <c r="A48" s="3" t="s">
        <v>97</v>
      </c>
    </row>
    <row r="49" spans="1:3">
      <c r="B49" s="6" t="s">
        <v>98</v>
      </c>
    </row>
    <row r="50" spans="1:3">
      <c r="B50" s="6" t="s">
        <v>98</v>
      </c>
    </row>
    <row r="51" spans="1:3">
      <c r="C51" s="6" t="s">
        <v>99</v>
      </c>
    </row>
    <row r="53" spans="1:3">
      <c r="B53" s="6" t="s">
        <v>98</v>
      </c>
    </row>
    <row r="54" spans="1:3">
      <c r="A54" s="3" t="s">
        <v>97</v>
      </c>
    </row>
    <row r="55" spans="1:3">
      <c r="A55" s="3" t="s">
        <v>97</v>
      </c>
    </row>
    <row r="56" spans="1:3">
      <c r="A56" s="3" t="s">
        <v>97</v>
      </c>
    </row>
    <row r="57" spans="1:3">
      <c r="B57" s="6" t="s">
        <v>98</v>
      </c>
    </row>
    <row r="59" spans="1:3">
      <c r="C59" s="6" t="s">
        <v>99</v>
      </c>
    </row>
    <row r="60" spans="1:3">
      <c r="C60" s="6" t="s">
        <v>99</v>
      </c>
    </row>
    <row r="61" spans="1:3">
      <c r="A61" s="3" t="s">
        <v>97</v>
      </c>
    </row>
    <row r="62" spans="1:3">
      <c r="A62" s="3" t="s">
        <v>97</v>
      </c>
    </row>
    <row r="63" spans="1:3">
      <c r="B63" s="6" t="s">
        <v>98</v>
      </c>
    </row>
    <row r="64" spans="1:3">
      <c r="B64" s="6" t="s">
        <v>98</v>
      </c>
    </row>
    <row r="65" spans="1:4">
      <c r="B65" s="6" t="s">
        <v>98</v>
      </c>
    </row>
    <row r="66" spans="1:4">
      <c r="B66" s="6" t="s">
        <v>98</v>
      </c>
    </row>
    <row r="67" spans="1:4">
      <c r="A67" s="3" t="s">
        <v>97</v>
      </c>
    </row>
    <row r="68" spans="1:4">
      <c r="A68" s="3" t="s">
        <v>97</v>
      </c>
    </row>
    <row r="69" spans="1:4">
      <c r="A69" s="3" t="s">
        <v>97</v>
      </c>
    </row>
    <row r="70" spans="1:4">
      <c r="D70" s="6" t="s">
        <v>100</v>
      </c>
    </row>
    <row r="71" spans="1:4">
      <c r="A71" s="3" t="s">
        <v>97</v>
      </c>
    </row>
    <row r="72" spans="1:4">
      <c r="B72" s="6" t="s">
        <v>98</v>
      </c>
    </row>
    <row r="73" spans="1:4">
      <c r="C73" s="6" t="s">
        <v>99</v>
      </c>
    </row>
    <row r="74" spans="1:4">
      <c r="A74" s="3" t="s">
        <v>97</v>
      </c>
    </row>
    <row r="76" spans="1:4">
      <c r="A76" s="3" t="s">
        <v>97</v>
      </c>
    </row>
    <row r="77" spans="1:4">
      <c r="C77" s="6" t="s">
        <v>99</v>
      </c>
    </row>
    <row r="78" spans="1:4">
      <c r="A78" s="3" t="s">
        <v>97</v>
      </c>
    </row>
    <row r="79" spans="1:4">
      <c r="A79" s="3" t="s">
        <v>97</v>
      </c>
    </row>
    <row r="80" spans="1:4">
      <c r="B80" s="6" t="s">
        <v>98</v>
      </c>
    </row>
    <row r="81" spans="1:5">
      <c r="E81" s="6" t="s">
        <v>101</v>
      </c>
    </row>
    <row r="82" spans="1:5">
      <c r="C82" s="6" t="s">
        <v>99</v>
      </c>
    </row>
    <row r="83" spans="1:5">
      <c r="B83" s="6" t="s">
        <v>98</v>
      </c>
    </row>
    <row r="84" spans="1:5">
      <c r="C84" s="6" t="s">
        <v>99</v>
      </c>
    </row>
    <row r="85" spans="1:5">
      <c r="A85" s="3" t="s">
        <v>97</v>
      </c>
    </row>
    <row r="87" spans="1:5">
      <c r="B87" s="6" t="s">
        <v>98</v>
      </c>
    </row>
    <row r="88" spans="1:5">
      <c r="A88" s="3" t="s">
        <v>97</v>
      </c>
    </row>
    <row r="89" spans="1:5">
      <c r="A89" s="3" t="s">
        <v>97</v>
      </c>
    </row>
    <row r="90" spans="1:5">
      <c r="A90" s="3" t="s">
        <v>97</v>
      </c>
    </row>
    <row r="91" spans="1:5">
      <c r="A91" s="3" t="s">
        <v>97</v>
      </c>
    </row>
    <row r="92" spans="1:5">
      <c r="B92" s="6" t="s">
        <v>98</v>
      </c>
    </row>
    <row r="93" spans="1:5">
      <c r="E93" s="6" t="s">
        <v>101</v>
      </c>
    </row>
    <row r="94" spans="1:5">
      <c r="E94" s="6" t="s">
        <v>101</v>
      </c>
    </row>
    <row r="95" spans="1:5">
      <c r="B95" s="6" t="s">
        <v>98</v>
      </c>
    </row>
    <row r="96" spans="1:5">
      <c r="A96" s="3" t="s">
        <v>97</v>
      </c>
    </row>
    <row r="97" spans="1:3">
      <c r="C97" s="6" t="s">
        <v>99</v>
      </c>
    </row>
    <row r="98" spans="1:3">
      <c r="B98" s="6" t="s">
        <v>98</v>
      </c>
    </row>
    <row r="99" spans="1:3">
      <c r="A99" s="3" t="s">
        <v>97</v>
      </c>
    </row>
    <row r="100" spans="1:3">
      <c r="A100" s="3" t="s">
        <v>97</v>
      </c>
    </row>
    <row r="101" spans="1:3">
      <c r="C101" s="6" t="s">
        <v>99</v>
      </c>
    </row>
    <row r="102" spans="1:3">
      <c r="C102" s="6" t="s">
        <v>99</v>
      </c>
    </row>
    <row r="103" spans="1:3">
      <c r="A103" s="3" t="s">
        <v>97</v>
      </c>
    </row>
    <row r="105" spans="1:3">
      <c r="B105" s="6" t="s">
        <v>98</v>
      </c>
    </row>
    <row r="106" spans="1:3">
      <c r="B106" s="6" t="s">
        <v>98</v>
      </c>
    </row>
    <row r="107" spans="1:3">
      <c r="A107" s="3" t="s">
        <v>97</v>
      </c>
    </row>
    <row r="108" spans="1:3">
      <c r="C108" s="6" t="s">
        <v>99</v>
      </c>
    </row>
    <row r="109" spans="1:3">
      <c r="A109" s="3" t="s">
        <v>97</v>
      </c>
    </row>
    <row r="110" spans="1:3">
      <c r="B110" s="6" t="s">
        <v>98</v>
      </c>
    </row>
    <row r="111" spans="1:3">
      <c r="B111" s="6" t="s">
        <v>98</v>
      </c>
    </row>
    <row r="112" spans="1:3">
      <c r="B112" s="6" t="s">
        <v>98</v>
      </c>
    </row>
    <row r="113" spans="1:6">
      <c r="A113" s="3" t="s">
        <v>97</v>
      </c>
    </row>
    <row r="114" spans="1:6">
      <c r="C114" s="6" t="s">
        <v>99</v>
      </c>
    </row>
    <row r="115" spans="1:6">
      <c r="A115" s="3" t="s">
        <v>97</v>
      </c>
    </row>
    <row r="116" spans="1:6">
      <c r="B116" s="6" t="s">
        <v>98</v>
      </c>
    </row>
    <row r="117" spans="1:6">
      <c r="A117" s="3" t="s">
        <v>97</v>
      </c>
    </row>
    <row r="118" spans="1:6">
      <c r="B118" s="6" t="s">
        <v>98</v>
      </c>
    </row>
    <row r="119" spans="1:6">
      <c r="B119" s="6" t="s">
        <v>98</v>
      </c>
    </row>
    <row r="120" spans="1:6">
      <c r="A120" s="3" t="s">
        <v>97</v>
      </c>
    </row>
    <row r="121" spans="1:6">
      <c r="B121" s="6" t="s">
        <v>98</v>
      </c>
    </row>
    <row r="122" spans="1:6">
      <c r="E122" s="6" t="s">
        <v>101</v>
      </c>
    </row>
    <row r="123" spans="1:6">
      <c r="C123" s="6" t="s">
        <v>99</v>
      </c>
    </row>
    <row r="124" spans="1:6">
      <c r="E124" s="6" t="s">
        <v>101</v>
      </c>
      <c r="F124" s="6" t="s">
        <v>568</v>
      </c>
    </row>
    <row r="125" spans="1:6">
      <c r="C125" s="6" t="s">
        <v>99</v>
      </c>
    </row>
    <row r="126" spans="1:6">
      <c r="B126" s="6" t="s">
        <v>98</v>
      </c>
    </row>
    <row r="127" spans="1:6">
      <c r="A127" s="3" t="s">
        <v>97</v>
      </c>
    </row>
    <row r="129" spans="1:5">
      <c r="B129" s="6" t="s">
        <v>98</v>
      </c>
    </row>
    <row r="130" spans="1:5">
      <c r="A130" s="3" t="s">
        <v>97</v>
      </c>
    </row>
    <row r="131" spans="1:5">
      <c r="C131" s="6" t="s">
        <v>99</v>
      </c>
    </row>
    <row r="132" spans="1:5">
      <c r="C132" s="6" t="s">
        <v>99</v>
      </c>
    </row>
    <row r="133" spans="1:5">
      <c r="A133" s="3" t="s">
        <v>97</v>
      </c>
    </row>
    <row r="134" spans="1:5">
      <c r="B134" s="6" t="s">
        <v>98</v>
      </c>
    </row>
    <row r="135" spans="1:5">
      <c r="B135" s="6" t="s">
        <v>98</v>
      </c>
    </row>
    <row r="136" spans="1:5">
      <c r="B136" s="6" t="s">
        <v>98</v>
      </c>
    </row>
    <row r="137" spans="1:5">
      <c r="B137" s="6" t="s">
        <v>98</v>
      </c>
    </row>
    <row r="138" spans="1:5">
      <c r="B138" s="6" t="s">
        <v>98</v>
      </c>
    </row>
    <row r="139" spans="1:5">
      <c r="B139" s="6" t="s">
        <v>98</v>
      </c>
    </row>
    <row r="140" spans="1:5">
      <c r="E140" s="6" t="s">
        <v>101</v>
      </c>
    </row>
    <row r="141" spans="1:5">
      <c r="A141" s="3" t="s">
        <v>97</v>
      </c>
    </row>
    <row r="142" spans="1:5">
      <c r="A142" s="3" t="s">
        <v>97</v>
      </c>
    </row>
    <row r="143" spans="1:5">
      <c r="B143" s="6" t="s">
        <v>98</v>
      </c>
    </row>
    <row r="144" spans="1:5">
      <c r="A144" s="3" t="s">
        <v>97</v>
      </c>
    </row>
    <row r="145" spans="1:3">
      <c r="A145" s="3" t="s">
        <v>97</v>
      </c>
    </row>
    <row r="146" spans="1:3">
      <c r="B146" s="6" t="s">
        <v>98</v>
      </c>
    </row>
    <row r="147" spans="1:3">
      <c r="B147" s="6" t="s">
        <v>98</v>
      </c>
    </row>
    <row r="148" spans="1:3">
      <c r="A148" s="3" t="s">
        <v>97</v>
      </c>
    </row>
    <row r="149" spans="1:3">
      <c r="A149" s="3" t="s">
        <v>97</v>
      </c>
    </row>
    <row r="150" spans="1:3">
      <c r="B150" s="6" t="s">
        <v>98</v>
      </c>
    </row>
    <row r="151" spans="1:3">
      <c r="B151" s="6" t="s">
        <v>98</v>
      </c>
    </row>
    <row r="152" spans="1:3">
      <c r="C152" s="6" t="s">
        <v>99</v>
      </c>
    </row>
    <row r="153" spans="1:3">
      <c r="A153" s="3" t="s">
        <v>97</v>
      </c>
    </row>
    <row r="154" spans="1:3">
      <c r="A154" s="3" t="s">
        <v>97</v>
      </c>
    </row>
    <row r="155" spans="1:3">
      <c r="A155" s="3" t="s">
        <v>97</v>
      </c>
    </row>
    <row r="156" spans="1:3">
      <c r="A156" s="3" t="s">
        <v>97</v>
      </c>
    </row>
    <row r="157" spans="1:3">
      <c r="B157" s="6" t="s">
        <v>98</v>
      </c>
    </row>
    <row r="158" spans="1:3">
      <c r="C158" s="6" t="s">
        <v>99</v>
      </c>
    </row>
    <row r="159" spans="1:3">
      <c r="B159" s="6" t="s">
        <v>98</v>
      </c>
    </row>
    <row r="160" spans="1:3">
      <c r="C160" s="6" t="s">
        <v>99</v>
      </c>
    </row>
    <row r="162" spans="1:4">
      <c r="A162" s="3" t="s">
        <v>97</v>
      </c>
    </row>
    <row r="165" spans="1:4">
      <c r="B165" s="6" t="s">
        <v>98</v>
      </c>
    </row>
    <row r="166" spans="1:4">
      <c r="C166" s="6" t="s">
        <v>99</v>
      </c>
    </row>
    <row r="167" spans="1:4">
      <c r="A167" s="3" t="s">
        <v>97</v>
      </c>
    </row>
    <row r="168" spans="1:4">
      <c r="A168" s="3" t="s">
        <v>97</v>
      </c>
    </row>
    <row r="169" spans="1:4">
      <c r="A169" s="3" t="s">
        <v>97</v>
      </c>
    </row>
    <row r="170" spans="1:4">
      <c r="D170" s="6" t="s">
        <v>100</v>
      </c>
    </row>
    <row r="171" spans="1:4">
      <c r="B171" s="6" t="s">
        <v>98</v>
      </c>
    </row>
    <row r="172" spans="1:4">
      <c r="A172" s="3" t="s">
        <v>97</v>
      </c>
    </row>
    <row r="173" spans="1:4">
      <c r="A173" s="3" t="s">
        <v>97</v>
      </c>
    </row>
    <row r="174" spans="1:4">
      <c r="C174" s="6" t="s">
        <v>99</v>
      </c>
    </row>
    <row r="175" spans="1:4">
      <c r="A175" s="3" t="s">
        <v>97</v>
      </c>
    </row>
    <row r="176" spans="1:4">
      <c r="C176" s="6" t="s">
        <v>99</v>
      </c>
    </row>
    <row r="177" spans="1:5">
      <c r="E177" s="6" t="s">
        <v>101</v>
      </c>
    </row>
    <row r="178" spans="1:5">
      <c r="A178" s="3" t="s">
        <v>97</v>
      </c>
    </row>
    <row r="179" spans="1:5">
      <c r="B179" s="6" t="s">
        <v>98</v>
      </c>
    </row>
    <row r="180" spans="1:5">
      <c r="A180" s="3" t="s">
        <v>97</v>
      </c>
    </row>
    <row r="181" spans="1:5">
      <c r="A181" s="3" t="s">
        <v>97</v>
      </c>
    </row>
    <row r="182" spans="1:5">
      <c r="B182" s="6" t="s">
        <v>98</v>
      </c>
    </row>
    <row r="183" spans="1:5">
      <c r="A183" s="3" t="s">
        <v>97</v>
      </c>
    </row>
    <row r="184" spans="1:5">
      <c r="B184" s="6" t="s">
        <v>98</v>
      </c>
    </row>
    <row r="185" spans="1:5">
      <c r="B185" s="6" t="s">
        <v>98</v>
      </c>
    </row>
    <row r="186" spans="1:5">
      <c r="B186" s="6" t="s">
        <v>98</v>
      </c>
    </row>
    <row r="187" spans="1:5">
      <c r="B187" s="6" t="s">
        <v>98</v>
      </c>
    </row>
    <row r="189" spans="1:5">
      <c r="B189" s="6" t="s">
        <v>98</v>
      </c>
    </row>
    <row r="190" spans="1:5">
      <c r="A190" s="3" t="s">
        <v>97</v>
      </c>
    </row>
    <row r="191" spans="1:5">
      <c r="C191" s="6" t="s">
        <v>99</v>
      </c>
    </row>
    <row r="192" spans="1:5">
      <c r="B192" s="6" t="s">
        <v>98</v>
      </c>
    </row>
    <row r="193" spans="1:5">
      <c r="B193" s="6" t="s">
        <v>98</v>
      </c>
    </row>
    <row r="194" spans="1:5">
      <c r="B194" s="6" t="s">
        <v>98</v>
      </c>
    </row>
    <row r="195" spans="1:5">
      <c r="A195" s="3" t="s">
        <v>97</v>
      </c>
    </row>
    <row r="196" spans="1:5">
      <c r="B196" s="6" t="s">
        <v>98</v>
      </c>
    </row>
    <row r="197" spans="1:5">
      <c r="A197" s="3" t="s">
        <v>97</v>
      </c>
    </row>
    <row r="198" spans="1:5">
      <c r="B198" s="6" t="s">
        <v>98</v>
      </c>
    </row>
    <row r="199" spans="1:5">
      <c r="E199" s="6" t="s">
        <v>101</v>
      </c>
    </row>
    <row r="200" spans="1:5">
      <c r="A200" s="3" t="s">
        <v>97</v>
      </c>
    </row>
    <row r="202" spans="1:5">
      <c r="B202" s="6" t="s">
        <v>98</v>
      </c>
    </row>
    <row r="203" spans="1:5">
      <c r="B203" s="6" t="s">
        <v>98</v>
      </c>
    </row>
    <row r="204" spans="1:5">
      <c r="A204" s="3" t="s">
        <v>97</v>
      </c>
    </row>
    <row r="205" spans="1:5">
      <c r="D205" s="6" t="s">
        <v>100</v>
      </c>
    </row>
    <row r="206" spans="1:5">
      <c r="A206" s="3" t="s">
        <v>97</v>
      </c>
    </row>
    <row r="207" spans="1:5">
      <c r="A207" s="3" t="s">
        <v>97</v>
      </c>
    </row>
    <row r="208" spans="1:5">
      <c r="B208" s="6" t="s">
        <v>98</v>
      </c>
    </row>
    <row r="209" spans="1:3">
      <c r="B209" s="6" t="s">
        <v>98</v>
      </c>
    </row>
    <row r="210" spans="1:3">
      <c r="B210" s="6" t="s">
        <v>98</v>
      </c>
    </row>
    <row r="211" spans="1:3">
      <c r="A211" s="3" t="s">
        <v>97</v>
      </c>
    </row>
    <row r="212" spans="1:3">
      <c r="A212" s="3" t="s">
        <v>97</v>
      </c>
    </row>
    <row r="213" spans="1:3">
      <c r="B213" s="6" t="s">
        <v>98</v>
      </c>
    </row>
    <row r="214" spans="1:3">
      <c r="A214" s="3" t="s">
        <v>97</v>
      </c>
    </row>
    <row r="215" spans="1:3">
      <c r="C215" s="6" t="s">
        <v>99</v>
      </c>
    </row>
    <row r="216" spans="1:3">
      <c r="B216" s="6" t="s">
        <v>98</v>
      </c>
    </row>
    <row r="217" spans="1:3">
      <c r="A217" s="3" t="s">
        <v>97</v>
      </c>
    </row>
    <row r="218" spans="1:3">
      <c r="C218" s="6" t="s">
        <v>99</v>
      </c>
    </row>
    <row r="219" spans="1:3">
      <c r="A219" s="3" t="s">
        <v>97</v>
      </c>
    </row>
    <row r="220" spans="1:3">
      <c r="B220" s="6" t="s">
        <v>98</v>
      </c>
    </row>
    <row r="221" spans="1:3">
      <c r="C221" s="6" t="s">
        <v>99</v>
      </c>
    </row>
    <row r="222" spans="1:3">
      <c r="B222" s="6" t="s">
        <v>98</v>
      </c>
    </row>
    <row r="223" spans="1:3">
      <c r="A223" s="3" t="s">
        <v>97</v>
      </c>
    </row>
    <row r="224" spans="1:3">
      <c r="A224" s="3" t="s">
        <v>97</v>
      </c>
    </row>
    <row r="225" spans="1:5">
      <c r="B225" s="6" t="s">
        <v>98</v>
      </c>
    </row>
    <row r="226" spans="1:5">
      <c r="B226" s="6" t="s">
        <v>98</v>
      </c>
    </row>
    <row r="227" spans="1:5">
      <c r="B227" s="6" t="s">
        <v>98</v>
      </c>
    </row>
    <row r="228" spans="1:5">
      <c r="E228" s="6" t="s">
        <v>101</v>
      </c>
    </row>
    <row r="229" spans="1:5">
      <c r="B229" s="6" t="s">
        <v>98</v>
      </c>
    </row>
    <row r="230" spans="1:5">
      <c r="A230" s="3" t="s">
        <v>97</v>
      </c>
    </row>
    <row r="231" spans="1:5">
      <c r="B231" s="6" t="s">
        <v>98</v>
      </c>
    </row>
    <row r="232" spans="1:5">
      <c r="A232" s="3" t="s">
        <v>97</v>
      </c>
    </row>
    <row r="233" spans="1:5">
      <c r="A233" s="3" t="s">
        <v>97</v>
      </c>
    </row>
    <row r="234" spans="1:5">
      <c r="B234" s="6" t="s">
        <v>98</v>
      </c>
    </row>
    <row r="235" spans="1:5">
      <c r="B235" s="6" t="s">
        <v>98</v>
      </c>
    </row>
    <row r="236" spans="1:5">
      <c r="A236" s="3" t="s">
        <v>97</v>
      </c>
    </row>
    <row r="237" spans="1:5">
      <c r="A237" s="3" t="s">
        <v>97</v>
      </c>
    </row>
    <row r="238" spans="1:5">
      <c r="D238" s="6" t="s">
        <v>100</v>
      </c>
    </row>
    <row r="239" spans="1:5">
      <c r="A239" s="3" t="s">
        <v>97</v>
      </c>
    </row>
    <row r="240" spans="1:5">
      <c r="A240" s="3" t="s">
        <v>97</v>
      </c>
    </row>
    <row r="241" spans="1:6">
      <c r="C241" s="6" t="s">
        <v>99</v>
      </c>
    </row>
    <row r="242" spans="1:6">
      <c r="A242" s="3" t="s">
        <v>97</v>
      </c>
    </row>
    <row r="243" spans="1:6">
      <c r="A243" s="3" t="s">
        <v>97</v>
      </c>
    </row>
    <row r="244" spans="1:6">
      <c r="A244" s="3" t="s">
        <v>97</v>
      </c>
    </row>
    <row r="245" spans="1:6">
      <c r="E245" s="6" t="s">
        <v>101</v>
      </c>
    </row>
    <row r="246" spans="1:6">
      <c r="C246" s="6" t="s">
        <v>99</v>
      </c>
    </row>
    <row r="247" spans="1:6">
      <c r="C247" s="6" t="s">
        <v>99</v>
      </c>
    </row>
    <row r="248" spans="1:6">
      <c r="A248" s="3" t="s">
        <v>97</v>
      </c>
    </row>
    <row r="250" spans="1:6">
      <c r="A250" s="13">
        <v>13</v>
      </c>
      <c r="B250" s="13"/>
      <c r="C250" s="13"/>
      <c r="D250" s="13"/>
      <c r="E250" s="13"/>
      <c r="F250" s="13"/>
    </row>
    <row r="251" spans="1:6">
      <c r="A251" s="6" t="s">
        <v>17</v>
      </c>
    </row>
    <row r="252" spans="1:6">
      <c r="A252" s="26" t="s">
        <v>97</v>
      </c>
      <c r="B252" s="26" t="s">
        <v>98</v>
      </c>
      <c r="C252" s="26" t="s">
        <v>99</v>
      </c>
      <c r="D252" s="26" t="s">
        <v>100</v>
      </c>
      <c r="E252" s="26" t="s">
        <v>101</v>
      </c>
      <c r="F252" s="26" t="s">
        <v>58</v>
      </c>
    </row>
    <row r="253" spans="1:6">
      <c r="A253" s="24"/>
      <c r="B253" s="24"/>
      <c r="C253" s="24"/>
      <c r="D253" s="24"/>
      <c r="E253" s="24"/>
      <c r="F253" s="24"/>
    </row>
    <row r="254" spans="1:6">
      <c r="A254">
        <f>COUNTIF(A4:A248,"Less than an hour")</f>
        <v>91</v>
      </c>
      <c r="B254">
        <f>COUNTIF(B4:B248,"1-2 hours")</f>
        <v>84</v>
      </c>
      <c r="C254">
        <f>COUNTIF(C4:C248,"2-4 hours")</f>
        <v>40</v>
      </c>
      <c r="D254">
        <f>COUNTIF(D4:D248,"4-6 hours")</f>
        <v>7</v>
      </c>
      <c r="E254">
        <f>COUNTIF(E4:E248,"All day")</f>
        <v>12</v>
      </c>
      <c r="F254">
        <f>COUNTIF(F4:F248,"Other (please specify)")</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263"/>
  <sheetViews>
    <sheetView workbookViewId="0">
      <selection activeCell="O33" sqref="O32:O33"/>
    </sheetView>
  </sheetViews>
  <sheetFormatPr defaultRowHeight="12.75"/>
  <cols>
    <col min="1" max="1" width="9.140625" style="3"/>
    <col min="2" max="5" width="9.140625" style="6"/>
    <col min="6" max="6" width="9.140625" style="9"/>
  </cols>
  <sheetData>
    <row r="1" spans="1:6">
      <c r="A1" s="14">
        <v>14</v>
      </c>
      <c r="B1" s="15"/>
      <c r="C1" s="15"/>
      <c r="D1" s="15"/>
      <c r="E1" s="15"/>
      <c r="F1" s="18"/>
    </row>
    <row r="2" spans="1:6">
      <c r="A2" s="3" t="s">
        <v>18</v>
      </c>
    </row>
    <row r="3" spans="1:6">
      <c r="A3" s="20" t="s">
        <v>63</v>
      </c>
      <c r="B3" s="21" t="s">
        <v>102</v>
      </c>
      <c r="C3" s="21" t="s">
        <v>103</v>
      </c>
      <c r="D3" s="21" t="s">
        <v>104</v>
      </c>
      <c r="E3" s="21" t="s">
        <v>105</v>
      </c>
      <c r="F3" s="22" t="s">
        <v>947</v>
      </c>
    </row>
    <row r="4" spans="1:6">
      <c r="A4" s="3" t="s">
        <v>63</v>
      </c>
    </row>
    <row r="5" spans="1:6">
      <c r="E5" s="6" t="s">
        <v>180</v>
      </c>
      <c r="F5" s="9" t="s">
        <v>977</v>
      </c>
    </row>
    <row r="6" spans="1:6">
      <c r="C6" s="6" t="s">
        <v>103</v>
      </c>
    </row>
    <row r="7" spans="1:6">
      <c r="A7" s="3" t="s">
        <v>63</v>
      </c>
    </row>
    <row r="8" spans="1:6">
      <c r="A8" s="3" t="s">
        <v>63</v>
      </c>
    </row>
    <row r="9" spans="1:6">
      <c r="A9" s="3" t="s">
        <v>63</v>
      </c>
    </row>
    <row r="10" spans="1:6">
      <c r="A10" s="3" t="s">
        <v>63</v>
      </c>
    </row>
    <row r="11" spans="1:6">
      <c r="B11" s="6" t="s">
        <v>102</v>
      </c>
    </row>
    <row r="12" spans="1:6">
      <c r="B12" s="6" t="s">
        <v>102</v>
      </c>
    </row>
    <row r="13" spans="1:6">
      <c r="E13" s="6" t="s">
        <v>83</v>
      </c>
      <c r="F13" s="9" t="s">
        <v>976</v>
      </c>
    </row>
    <row r="14" spans="1:6">
      <c r="E14" s="6" t="s">
        <v>205</v>
      </c>
      <c r="F14" s="9" t="s">
        <v>977</v>
      </c>
    </row>
    <row r="15" spans="1:6">
      <c r="E15" s="6" t="s">
        <v>208</v>
      </c>
      <c r="F15" s="9" t="s">
        <v>1048</v>
      </c>
    </row>
    <row r="16" spans="1:6">
      <c r="A16" s="3" t="s">
        <v>63</v>
      </c>
    </row>
    <row r="17" spans="1:6">
      <c r="E17" s="6" t="s">
        <v>212</v>
      </c>
      <c r="F17" s="9" t="s">
        <v>977</v>
      </c>
    </row>
    <row r="18" spans="1:6">
      <c r="E18" s="6" t="s">
        <v>218</v>
      </c>
      <c r="F18" s="9" t="s">
        <v>977</v>
      </c>
    </row>
    <row r="19" spans="1:6">
      <c r="E19" s="6" t="s">
        <v>205</v>
      </c>
      <c r="F19" s="9" t="s">
        <v>977</v>
      </c>
    </row>
    <row r="20" spans="1:6">
      <c r="B20" s="6" t="s">
        <v>102</v>
      </c>
    </row>
    <row r="21" spans="1:6">
      <c r="A21" s="3" t="s">
        <v>63</v>
      </c>
    </row>
    <row r="22" spans="1:6">
      <c r="A22" s="3" t="s">
        <v>63</v>
      </c>
    </row>
    <row r="23" spans="1:6">
      <c r="A23" s="3" t="s">
        <v>63</v>
      </c>
    </row>
    <row r="24" spans="1:6">
      <c r="E24" s="6" t="s">
        <v>229</v>
      </c>
      <c r="F24" s="9" t="s">
        <v>977</v>
      </c>
    </row>
    <row r="25" spans="1:6">
      <c r="A25" s="3" t="s">
        <v>63</v>
      </c>
    </row>
    <row r="26" spans="1:6">
      <c r="A26" s="3" t="s">
        <v>63</v>
      </c>
    </row>
    <row r="27" spans="1:6">
      <c r="A27" s="3" t="s">
        <v>63</v>
      </c>
    </row>
    <row r="28" spans="1:6">
      <c r="A28" s="3" t="s">
        <v>63</v>
      </c>
    </row>
    <row r="29" spans="1:6">
      <c r="A29" s="3" t="s">
        <v>63</v>
      </c>
    </row>
    <row r="30" spans="1:6">
      <c r="A30" s="3" t="s">
        <v>63</v>
      </c>
    </row>
    <row r="31" spans="1:6">
      <c r="A31" s="3" t="s">
        <v>63</v>
      </c>
    </row>
    <row r="32" spans="1:6">
      <c r="A32" s="3" t="s">
        <v>63</v>
      </c>
    </row>
    <row r="33" spans="1:6">
      <c r="A33" s="3" t="s">
        <v>63</v>
      </c>
    </row>
    <row r="34" spans="1:6">
      <c r="A34" s="3" t="s">
        <v>63</v>
      </c>
    </row>
    <row r="35" spans="1:6">
      <c r="E35" s="6" t="s">
        <v>248</v>
      </c>
      <c r="F35" s="9" t="s">
        <v>977</v>
      </c>
    </row>
    <row r="36" spans="1:6">
      <c r="A36" s="43"/>
      <c r="B36" s="41" t="s">
        <v>102</v>
      </c>
      <c r="C36" s="41"/>
      <c r="D36" s="41"/>
      <c r="E36" s="41"/>
      <c r="F36" s="42"/>
    </row>
    <row r="37" spans="1:6">
      <c r="E37" s="6" t="s">
        <v>253</v>
      </c>
      <c r="F37" s="9" t="s">
        <v>976</v>
      </c>
    </row>
    <row r="38" spans="1:6">
      <c r="B38" s="6" t="s">
        <v>102</v>
      </c>
    </row>
    <row r="39" spans="1:6">
      <c r="B39" s="6" t="s">
        <v>102</v>
      </c>
    </row>
    <row r="40" spans="1:6">
      <c r="A40" s="3" t="s">
        <v>63</v>
      </c>
    </row>
    <row r="41" spans="1:6">
      <c r="C41" s="6" t="s">
        <v>103</v>
      </c>
    </row>
    <row r="42" spans="1:6">
      <c r="B42" s="6" t="s">
        <v>102</v>
      </c>
    </row>
    <row r="43" spans="1:6">
      <c r="A43" s="3" t="s">
        <v>63</v>
      </c>
    </row>
    <row r="44" spans="1:6">
      <c r="B44" s="6" t="s">
        <v>102</v>
      </c>
    </row>
    <row r="45" spans="1:6">
      <c r="B45" s="6" t="s">
        <v>102</v>
      </c>
    </row>
    <row r="46" spans="1:6">
      <c r="A46" s="3" t="s">
        <v>63</v>
      </c>
    </row>
    <row r="47" spans="1:6">
      <c r="B47" s="6" t="s">
        <v>102</v>
      </c>
    </row>
    <row r="48" spans="1:6">
      <c r="A48" s="3" t="s">
        <v>63</v>
      </c>
    </row>
    <row r="49" spans="1:6">
      <c r="E49" s="6" t="s">
        <v>305</v>
      </c>
      <c r="F49" s="9" t="s">
        <v>977</v>
      </c>
    </row>
    <row r="50" spans="1:6">
      <c r="C50" s="6" t="s">
        <v>103</v>
      </c>
    </row>
    <row r="51" spans="1:6">
      <c r="A51" s="3" t="s">
        <v>63</v>
      </c>
    </row>
    <row r="53" spans="1:6">
      <c r="B53" s="6" t="s">
        <v>102</v>
      </c>
    </row>
    <row r="54" spans="1:6">
      <c r="A54" s="3" t="s">
        <v>63</v>
      </c>
    </row>
    <row r="55" spans="1:6">
      <c r="A55" s="3" t="s">
        <v>63</v>
      </c>
    </row>
    <row r="56" spans="1:6">
      <c r="A56" s="3" t="s">
        <v>63</v>
      </c>
    </row>
    <row r="57" spans="1:6">
      <c r="B57" s="6" t="s">
        <v>102</v>
      </c>
    </row>
    <row r="59" spans="1:6">
      <c r="A59" s="3" t="s">
        <v>63</v>
      </c>
    </row>
    <row r="60" spans="1:6">
      <c r="A60" s="3" t="s">
        <v>63</v>
      </c>
    </row>
    <row r="61" spans="1:6">
      <c r="A61" s="3" t="s">
        <v>63</v>
      </c>
    </row>
    <row r="62" spans="1:6">
      <c r="D62" s="6" t="s">
        <v>104</v>
      </c>
    </row>
    <row r="63" spans="1:6">
      <c r="A63" s="3" t="s">
        <v>63</v>
      </c>
    </row>
    <row r="64" spans="1:6">
      <c r="B64" s="6" t="s">
        <v>102</v>
      </c>
    </row>
    <row r="65" spans="1:6">
      <c r="A65" s="3" t="s">
        <v>63</v>
      </c>
    </row>
    <row r="66" spans="1:6">
      <c r="E66" s="6" t="s">
        <v>365</v>
      </c>
      <c r="F66" s="9" t="s">
        <v>977</v>
      </c>
    </row>
    <row r="67" spans="1:6">
      <c r="A67" s="3" t="s">
        <v>63</v>
      </c>
    </row>
    <row r="68" spans="1:6">
      <c r="A68" s="3" t="s">
        <v>63</v>
      </c>
    </row>
    <row r="69" spans="1:6">
      <c r="A69" s="3" t="s">
        <v>63</v>
      </c>
    </row>
    <row r="70" spans="1:6">
      <c r="A70" s="3" t="s">
        <v>63</v>
      </c>
    </row>
    <row r="71" spans="1:6">
      <c r="A71" s="3" t="s">
        <v>63</v>
      </c>
    </row>
    <row r="72" spans="1:6">
      <c r="A72" s="3" t="s">
        <v>63</v>
      </c>
    </row>
    <row r="73" spans="1:6">
      <c r="A73" s="3" t="s">
        <v>63</v>
      </c>
    </row>
    <row r="74" spans="1:6">
      <c r="A74" s="3" t="s">
        <v>63</v>
      </c>
    </row>
    <row r="76" spans="1:6">
      <c r="A76" s="3" t="s">
        <v>63</v>
      </c>
    </row>
    <row r="77" spans="1:6">
      <c r="D77" s="6" t="s">
        <v>104</v>
      </c>
    </row>
    <row r="78" spans="1:6">
      <c r="A78" s="3" t="s">
        <v>63</v>
      </c>
    </row>
    <row r="79" spans="1:6">
      <c r="A79" s="3" t="s">
        <v>63</v>
      </c>
    </row>
    <row r="80" spans="1:6">
      <c r="A80" s="3" t="s">
        <v>63</v>
      </c>
    </row>
    <row r="81" spans="1:6">
      <c r="A81" s="3" t="s">
        <v>63</v>
      </c>
    </row>
    <row r="82" spans="1:6">
      <c r="D82" s="6" t="s">
        <v>104</v>
      </c>
    </row>
    <row r="83" spans="1:6">
      <c r="A83" s="3" t="s">
        <v>63</v>
      </c>
    </row>
    <row r="84" spans="1:6">
      <c r="C84" s="6" t="s">
        <v>103</v>
      </c>
    </row>
    <row r="85" spans="1:6">
      <c r="A85" s="3" t="s">
        <v>63</v>
      </c>
    </row>
    <row r="87" spans="1:6">
      <c r="A87" s="3" t="s">
        <v>63</v>
      </c>
    </row>
    <row r="88" spans="1:6">
      <c r="E88" s="6" t="s">
        <v>436</v>
      </c>
      <c r="F88" s="9" t="s">
        <v>977</v>
      </c>
    </row>
    <row r="89" spans="1:6">
      <c r="A89" s="3" t="s">
        <v>63</v>
      </c>
    </row>
    <row r="90" spans="1:6">
      <c r="B90" s="6" t="s">
        <v>102</v>
      </c>
    </row>
    <row r="91" spans="1:6">
      <c r="A91" s="3" t="s">
        <v>63</v>
      </c>
    </row>
    <row r="92" spans="1:6">
      <c r="A92" s="3" t="s">
        <v>63</v>
      </c>
    </row>
    <row r="93" spans="1:6">
      <c r="A93" s="3" t="s">
        <v>63</v>
      </c>
    </row>
    <row r="94" spans="1:6">
      <c r="A94" s="3" t="s">
        <v>63</v>
      </c>
    </row>
    <row r="95" spans="1:6">
      <c r="B95" s="6" t="s">
        <v>102</v>
      </c>
    </row>
    <row r="96" spans="1:6">
      <c r="E96" s="6" t="s">
        <v>462</v>
      </c>
      <c r="F96" s="9" t="s">
        <v>977</v>
      </c>
    </row>
    <row r="97" spans="1:6">
      <c r="A97" s="3" t="s">
        <v>63</v>
      </c>
    </row>
    <row r="98" spans="1:6">
      <c r="A98" s="3" t="s">
        <v>63</v>
      </c>
    </row>
    <row r="99" spans="1:6">
      <c r="B99" s="6" t="s">
        <v>102</v>
      </c>
    </row>
    <row r="100" spans="1:6">
      <c r="B100" s="6" t="s">
        <v>102</v>
      </c>
    </row>
    <row r="101" spans="1:6">
      <c r="B101" s="6" t="s">
        <v>102</v>
      </c>
    </row>
    <row r="102" spans="1:6">
      <c r="A102" s="3" t="s">
        <v>63</v>
      </c>
    </row>
    <row r="103" spans="1:6">
      <c r="E103" s="6" t="s">
        <v>484</v>
      </c>
      <c r="F103" s="9" t="s">
        <v>976</v>
      </c>
    </row>
    <row r="105" spans="1:6">
      <c r="A105" s="3" t="s">
        <v>63</v>
      </c>
    </row>
    <row r="106" spans="1:6">
      <c r="A106" s="3" t="s">
        <v>63</v>
      </c>
    </row>
    <row r="107" spans="1:6">
      <c r="E107" s="6" t="s">
        <v>496</v>
      </c>
      <c r="F107" s="9" t="s">
        <v>977</v>
      </c>
    </row>
    <row r="108" spans="1:6">
      <c r="B108" s="6" t="s">
        <v>102</v>
      </c>
    </row>
    <row r="109" spans="1:6">
      <c r="E109" s="6" t="s">
        <v>503</v>
      </c>
      <c r="F109" s="9" t="s">
        <v>977</v>
      </c>
    </row>
    <row r="110" spans="1:6">
      <c r="E110" s="6" t="s">
        <v>508</v>
      </c>
      <c r="F110" s="9" t="s">
        <v>977</v>
      </c>
    </row>
    <row r="111" spans="1:6">
      <c r="C111" s="6" t="s">
        <v>103</v>
      </c>
    </row>
    <row r="112" spans="1:6">
      <c r="A112" s="3" t="s">
        <v>63</v>
      </c>
    </row>
    <row r="113" spans="1:6">
      <c r="A113" s="3" t="s">
        <v>63</v>
      </c>
    </row>
    <row r="114" spans="1:6">
      <c r="E114" s="6" t="s">
        <v>521</v>
      </c>
      <c r="F114" s="9" t="s">
        <v>977</v>
      </c>
    </row>
    <row r="115" spans="1:6">
      <c r="B115" s="6" t="s">
        <v>102</v>
      </c>
    </row>
    <row r="116" spans="1:6">
      <c r="B116" s="6" t="s">
        <v>102</v>
      </c>
    </row>
    <row r="117" spans="1:6">
      <c r="E117" s="6" t="s">
        <v>535</v>
      </c>
      <c r="F117" s="9" t="s">
        <v>976</v>
      </c>
    </row>
    <row r="118" spans="1:6">
      <c r="A118" s="3" t="s">
        <v>63</v>
      </c>
    </row>
    <row r="119" spans="1:6">
      <c r="B119" s="6" t="s">
        <v>102</v>
      </c>
    </row>
    <row r="120" spans="1:6">
      <c r="A120" s="3" t="s">
        <v>63</v>
      </c>
    </row>
    <row r="121" spans="1:6">
      <c r="A121" s="3" t="s">
        <v>63</v>
      </c>
    </row>
    <row r="122" spans="1:6">
      <c r="A122" s="3" t="s">
        <v>63</v>
      </c>
    </row>
    <row r="123" spans="1:6">
      <c r="C123" s="6" t="s">
        <v>103</v>
      </c>
    </row>
    <row r="124" spans="1:6">
      <c r="A124" s="3" t="s">
        <v>63</v>
      </c>
    </row>
    <row r="125" spans="1:6">
      <c r="A125" s="3" t="s">
        <v>63</v>
      </c>
    </row>
    <row r="126" spans="1:6">
      <c r="B126" s="6" t="s">
        <v>102</v>
      </c>
    </row>
    <row r="127" spans="1:6">
      <c r="A127" s="3" t="s">
        <v>63</v>
      </c>
    </row>
    <row r="129" spans="1:6">
      <c r="B129" s="6" t="s">
        <v>102</v>
      </c>
    </row>
    <row r="130" spans="1:6">
      <c r="A130" s="3" t="s">
        <v>63</v>
      </c>
    </row>
    <row r="131" spans="1:6">
      <c r="C131" s="6" t="s">
        <v>103</v>
      </c>
    </row>
    <row r="132" spans="1:6">
      <c r="C132" s="6" t="s">
        <v>103</v>
      </c>
    </row>
    <row r="133" spans="1:6">
      <c r="E133" s="6" t="s">
        <v>592</v>
      </c>
      <c r="F133" s="9" t="s">
        <v>979</v>
      </c>
    </row>
    <row r="134" spans="1:6">
      <c r="B134" s="6" t="s">
        <v>102</v>
      </c>
    </row>
    <row r="135" spans="1:6">
      <c r="A135" s="3" t="s">
        <v>63</v>
      </c>
    </row>
    <row r="136" spans="1:6">
      <c r="A136" s="3" t="s">
        <v>63</v>
      </c>
    </row>
    <row r="137" spans="1:6">
      <c r="A137" s="3" t="s">
        <v>63</v>
      </c>
    </row>
    <row r="138" spans="1:6">
      <c r="B138" s="6" t="s">
        <v>102</v>
      </c>
    </row>
    <row r="139" spans="1:6">
      <c r="B139" s="6" t="s">
        <v>102</v>
      </c>
    </row>
    <row r="140" spans="1:6">
      <c r="A140" s="3" t="s">
        <v>63</v>
      </c>
    </row>
    <row r="141" spans="1:6">
      <c r="B141" s="6" t="s">
        <v>102</v>
      </c>
    </row>
    <row r="142" spans="1:6">
      <c r="A142" s="3" t="s">
        <v>63</v>
      </c>
    </row>
    <row r="143" spans="1:6">
      <c r="B143" s="6" t="s">
        <v>102</v>
      </c>
    </row>
    <row r="144" spans="1:6">
      <c r="A144" s="3" t="s">
        <v>63</v>
      </c>
    </row>
    <row r="145" spans="1:6">
      <c r="E145" s="6" t="s">
        <v>632</v>
      </c>
      <c r="F145" s="9" t="s">
        <v>978</v>
      </c>
    </row>
    <row r="146" spans="1:6">
      <c r="A146" s="3" t="s">
        <v>63</v>
      </c>
    </row>
    <row r="147" spans="1:6">
      <c r="B147" s="6" t="s">
        <v>102</v>
      </c>
    </row>
    <row r="148" spans="1:6">
      <c r="B148" s="6" t="s">
        <v>102</v>
      </c>
    </row>
    <row r="149" spans="1:6">
      <c r="A149" s="3" t="s">
        <v>63</v>
      </c>
    </row>
    <row r="150" spans="1:6">
      <c r="B150" s="6" t="s">
        <v>102</v>
      </c>
    </row>
    <row r="151" spans="1:6">
      <c r="A151" s="3" t="s">
        <v>63</v>
      </c>
    </row>
    <row r="152" spans="1:6">
      <c r="A152" s="3" t="s">
        <v>63</v>
      </c>
    </row>
    <row r="153" spans="1:6">
      <c r="E153" s="6" t="s">
        <v>663</v>
      </c>
      <c r="F153" s="9" t="s">
        <v>977</v>
      </c>
    </row>
    <row r="154" spans="1:6">
      <c r="A154" s="3" t="s">
        <v>63</v>
      </c>
    </row>
    <row r="155" spans="1:6">
      <c r="B155" s="6" t="s">
        <v>102</v>
      </c>
    </row>
    <row r="156" spans="1:6">
      <c r="B156" s="6" t="s">
        <v>102</v>
      </c>
    </row>
    <row r="157" spans="1:6">
      <c r="E157" s="6" t="s">
        <v>676</v>
      </c>
      <c r="F157" s="9" t="s">
        <v>976</v>
      </c>
    </row>
    <row r="158" spans="1:6">
      <c r="C158" s="6" t="s">
        <v>103</v>
      </c>
    </row>
    <row r="159" spans="1:6">
      <c r="A159" s="3" t="s">
        <v>63</v>
      </c>
    </row>
    <row r="160" spans="1:6">
      <c r="E160" s="6" t="s">
        <v>676</v>
      </c>
      <c r="F160" s="9" t="s">
        <v>976</v>
      </c>
    </row>
    <row r="162" spans="1:6">
      <c r="C162" s="6" t="s">
        <v>103</v>
      </c>
    </row>
    <row r="165" spans="1:6">
      <c r="A165" s="3" t="s">
        <v>63</v>
      </c>
    </row>
    <row r="166" spans="1:6">
      <c r="A166" s="3" t="s">
        <v>63</v>
      </c>
    </row>
    <row r="167" spans="1:6">
      <c r="E167" s="6" t="s">
        <v>703</v>
      </c>
      <c r="F167" s="9" t="s">
        <v>977</v>
      </c>
    </row>
    <row r="168" spans="1:6">
      <c r="A168" s="3" t="s">
        <v>63</v>
      </c>
    </row>
    <row r="169" spans="1:6">
      <c r="B169" s="6" t="s">
        <v>102</v>
      </c>
    </row>
    <row r="170" spans="1:6">
      <c r="A170" s="3" t="s">
        <v>63</v>
      </c>
    </row>
    <row r="171" spans="1:6">
      <c r="A171" s="3" t="s">
        <v>63</v>
      </c>
    </row>
    <row r="172" spans="1:6">
      <c r="B172" s="6" t="s">
        <v>102</v>
      </c>
    </row>
    <row r="173" spans="1:6">
      <c r="A173" s="3" t="s">
        <v>63</v>
      </c>
    </row>
    <row r="174" spans="1:6">
      <c r="A174" s="3" t="s">
        <v>63</v>
      </c>
    </row>
    <row r="175" spans="1:6">
      <c r="A175" s="3" t="s">
        <v>63</v>
      </c>
    </row>
    <row r="176" spans="1:6">
      <c r="C176" s="6" t="s">
        <v>103</v>
      </c>
    </row>
    <row r="177" spans="1:4">
      <c r="A177" s="3" t="s">
        <v>63</v>
      </c>
    </row>
    <row r="178" spans="1:4">
      <c r="A178" s="3" t="s">
        <v>63</v>
      </c>
    </row>
    <row r="179" spans="1:4">
      <c r="A179" s="3" t="s">
        <v>63</v>
      </c>
    </row>
    <row r="180" spans="1:4">
      <c r="C180" s="6" t="s">
        <v>103</v>
      </c>
    </row>
    <row r="181" spans="1:4">
      <c r="A181" s="3" t="s">
        <v>63</v>
      </c>
    </row>
    <row r="182" spans="1:4">
      <c r="D182" s="6" t="s">
        <v>104</v>
      </c>
    </row>
    <row r="183" spans="1:4">
      <c r="A183" s="3" t="s">
        <v>63</v>
      </c>
    </row>
    <row r="184" spans="1:4">
      <c r="D184" s="6" t="s">
        <v>104</v>
      </c>
    </row>
    <row r="185" spans="1:4">
      <c r="A185" s="3" t="s">
        <v>63</v>
      </c>
    </row>
    <row r="186" spans="1:4">
      <c r="A186" s="3" t="s">
        <v>63</v>
      </c>
    </row>
    <row r="187" spans="1:4">
      <c r="D187" s="6" t="s">
        <v>104</v>
      </c>
    </row>
    <row r="189" spans="1:4">
      <c r="A189" s="3" t="s">
        <v>63</v>
      </c>
    </row>
    <row r="190" spans="1:4">
      <c r="B190" s="6" t="s">
        <v>102</v>
      </c>
    </row>
    <row r="191" spans="1:4">
      <c r="A191" s="3" t="s">
        <v>63</v>
      </c>
    </row>
    <row r="192" spans="1:4">
      <c r="A192" s="3" t="s">
        <v>63</v>
      </c>
    </row>
    <row r="193" spans="1:6">
      <c r="A193" s="3" t="s">
        <v>63</v>
      </c>
    </row>
    <row r="194" spans="1:6">
      <c r="D194" s="6" t="s">
        <v>104</v>
      </c>
    </row>
    <row r="195" spans="1:6">
      <c r="E195" s="6" t="s">
        <v>775</v>
      </c>
      <c r="F195" s="9" t="s">
        <v>1051</v>
      </c>
    </row>
    <row r="196" spans="1:6">
      <c r="B196" s="6" t="s">
        <v>102</v>
      </c>
    </row>
    <row r="197" spans="1:6">
      <c r="B197" s="6" t="s">
        <v>102</v>
      </c>
    </row>
    <row r="198" spans="1:6">
      <c r="A198" s="3" t="s">
        <v>63</v>
      </c>
    </row>
    <row r="199" spans="1:6">
      <c r="E199" s="6" t="s">
        <v>789</v>
      </c>
      <c r="F199" s="9" t="s">
        <v>977</v>
      </c>
    </row>
    <row r="200" spans="1:6">
      <c r="B200" s="6" t="s">
        <v>102</v>
      </c>
    </row>
    <row r="202" spans="1:6">
      <c r="B202" s="6" t="s">
        <v>102</v>
      </c>
    </row>
    <row r="203" spans="1:6">
      <c r="B203" s="6" t="s">
        <v>102</v>
      </c>
    </row>
    <row r="204" spans="1:6">
      <c r="C204" s="6" t="s">
        <v>103</v>
      </c>
    </row>
    <row r="205" spans="1:6">
      <c r="A205" s="3" t="s">
        <v>63</v>
      </c>
    </row>
    <row r="206" spans="1:6">
      <c r="B206" s="6" t="s">
        <v>102</v>
      </c>
    </row>
    <row r="207" spans="1:6">
      <c r="B207" s="6" t="s">
        <v>102</v>
      </c>
    </row>
    <row r="208" spans="1:6">
      <c r="B208" s="6" t="s">
        <v>102</v>
      </c>
    </row>
    <row r="209" spans="1:6">
      <c r="A209" s="3" t="s">
        <v>63</v>
      </c>
    </row>
    <row r="210" spans="1:6">
      <c r="A210" s="3" t="s">
        <v>63</v>
      </c>
    </row>
    <row r="211" spans="1:6">
      <c r="B211" s="6" t="s">
        <v>102</v>
      </c>
    </row>
    <row r="212" spans="1:6">
      <c r="C212" s="6" t="s">
        <v>103</v>
      </c>
    </row>
    <row r="213" spans="1:6">
      <c r="B213" s="6" t="s">
        <v>102</v>
      </c>
    </row>
    <row r="214" spans="1:6">
      <c r="A214" s="3" t="s">
        <v>63</v>
      </c>
    </row>
    <row r="215" spans="1:6">
      <c r="B215" s="6" t="s">
        <v>102</v>
      </c>
    </row>
    <row r="216" spans="1:6">
      <c r="A216" s="3" t="s">
        <v>63</v>
      </c>
    </row>
    <row r="217" spans="1:6">
      <c r="E217" s="6" t="s">
        <v>850</v>
      </c>
      <c r="F217" s="9" t="s">
        <v>977</v>
      </c>
    </row>
    <row r="218" spans="1:6">
      <c r="A218" s="3" t="s">
        <v>63</v>
      </c>
    </row>
    <row r="219" spans="1:6">
      <c r="A219" s="3" t="s">
        <v>63</v>
      </c>
    </row>
    <row r="220" spans="1:6">
      <c r="B220" s="6" t="s">
        <v>102</v>
      </c>
    </row>
    <row r="221" spans="1:6">
      <c r="B221" s="6" t="s">
        <v>102</v>
      </c>
    </row>
    <row r="222" spans="1:6">
      <c r="A222" s="3" t="s">
        <v>63</v>
      </c>
    </row>
    <row r="223" spans="1:6">
      <c r="B223" s="6" t="s">
        <v>102</v>
      </c>
    </row>
    <row r="224" spans="1:6">
      <c r="A224" s="3" t="s">
        <v>63</v>
      </c>
    </row>
    <row r="225" spans="1:6">
      <c r="A225" s="3" t="s">
        <v>63</v>
      </c>
    </row>
    <row r="226" spans="1:6">
      <c r="B226" s="6" t="s">
        <v>102</v>
      </c>
    </row>
    <row r="227" spans="1:6">
      <c r="A227" s="3" t="s">
        <v>63</v>
      </c>
    </row>
    <row r="228" spans="1:6">
      <c r="A228" s="3" t="s">
        <v>63</v>
      </c>
    </row>
    <row r="229" spans="1:6">
      <c r="A229" s="3" t="s">
        <v>63</v>
      </c>
    </row>
    <row r="230" spans="1:6">
      <c r="C230" s="6" t="s">
        <v>103</v>
      </c>
    </row>
    <row r="231" spans="1:6">
      <c r="B231" s="6" t="s">
        <v>102</v>
      </c>
    </row>
    <row r="232" spans="1:6">
      <c r="A232" s="3" t="s">
        <v>63</v>
      </c>
    </row>
    <row r="233" spans="1:6">
      <c r="A233" s="3" t="s">
        <v>63</v>
      </c>
    </row>
    <row r="234" spans="1:6">
      <c r="A234" s="3" t="s">
        <v>63</v>
      </c>
    </row>
    <row r="235" spans="1:6">
      <c r="B235" s="6" t="s">
        <v>102</v>
      </c>
    </row>
    <row r="236" spans="1:6">
      <c r="A236" s="3" t="s">
        <v>63</v>
      </c>
    </row>
    <row r="237" spans="1:6">
      <c r="A237" s="3" t="s">
        <v>63</v>
      </c>
    </row>
    <row r="238" spans="1:6">
      <c r="E238" s="6" t="s">
        <v>914</v>
      </c>
      <c r="F238" s="9" t="s">
        <v>1048</v>
      </c>
    </row>
    <row r="239" spans="1:6">
      <c r="A239" s="3" t="s">
        <v>63</v>
      </c>
    </row>
    <row r="240" spans="1:6">
      <c r="E240" s="6" t="s">
        <v>83</v>
      </c>
      <c r="F240" s="9" t="s">
        <v>976</v>
      </c>
    </row>
    <row r="241" spans="1:6">
      <c r="A241" s="3" t="s">
        <v>63</v>
      </c>
    </row>
    <row r="242" spans="1:6">
      <c r="D242" s="6" t="s">
        <v>104</v>
      </c>
    </row>
    <row r="243" spans="1:6">
      <c r="A243" s="3" t="s">
        <v>63</v>
      </c>
    </row>
    <row r="244" spans="1:6">
      <c r="B244" s="6" t="s">
        <v>102</v>
      </c>
    </row>
    <row r="245" spans="1:6">
      <c r="A245" s="3" t="s">
        <v>63</v>
      </c>
    </row>
    <row r="246" spans="1:6">
      <c r="B246" s="6" t="s">
        <v>102</v>
      </c>
    </row>
    <row r="247" spans="1:6">
      <c r="C247" s="6" t="s">
        <v>103</v>
      </c>
    </row>
    <row r="248" spans="1:6">
      <c r="A248" s="3" t="s">
        <v>63</v>
      </c>
    </row>
    <row r="250" spans="1:6">
      <c r="A250" s="46">
        <v>14</v>
      </c>
      <c r="B250" s="13"/>
      <c r="C250" s="13"/>
      <c r="D250" s="13"/>
      <c r="E250" s="13"/>
      <c r="F250" s="47"/>
    </row>
    <row r="251" spans="1:6">
      <c r="A251" s="3" t="s">
        <v>18</v>
      </c>
    </row>
    <row r="252" spans="1:6">
      <c r="A252" s="3" t="s">
        <v>63</v>
      </c>
      <c r="B252" s="6" t="s">
        <v>102</v>
      </c>
      <c r="C252" s="6" t="s">
        <v>103</v>
      </c>
      <c r="D252" s="6" t="s">
        <v>104</v>
      </c>
      <c r="E252" s="6" t="s">
        <v>105</v>
      </c>
      <c r="F252" s="9" t="s">
        <v>947</v>
      </c>
    </row>
    <row r="253" spans="1:6">
      <c r="A253" s="20"/>
      <c r="B253" s="21"/>
      <c r="C253" s="21"/>
      <c r="D253" s="21"/>
      <c r="E253" s="21" t="s">
        <v>1116</v>
      </c>
      <c r="F253" s="22" t="s">
        <v>1117</v>
      </c>
    </row>
    <row r="254" spans="1:6">
      <c r="A254" s="3">
        <f>COUNTIF(A4:A248,"No")</f>
        <v>123</v>
      </c>
      <c r="B254" s="6">
        <f>COUNTIF(B4:B248,"Yes, by parking time limit")</f>
        <v>56</v>
      </c>
      <c r="C254" s="6">
        <f>COUNTIF(C4:C248,"Yes, by parking charges")</f>
        <v>16</v>
      </c>
      <c r="D254" s="6">
        <f>COUNTIF(D4:D248,"Yes, by bus times")</f>
        <v>8</v>
      </c>
      <c r="E254" s="27" t="s">
        <v>979</v>
      </c>
      <c r="F254" s="9">
        <f>COUNTIF(F4:F248,"Dislike of town")</f>
        <v>1</v>
      </c>
    </row>
    <row r="255" spans="1:6">
      <c r="E255" s="27" t="s">
        <v>978</v>
      </c>
      <c r="F255" s="9">
        <f>COUNTIF(F4:F248,"Parking uncertainty")</f>
        <v>1</v>
      </c>
    </row>
    <row r="256" spans="1:6">
      <c r="E256" s="27" t="s">
        <v>977</v>
      </c>
      <c r="F256" s="9">
        <f>COUNTIF(F4:F248,"Personal commitment")</f>
        <v>19</v>
      </c>
    </row>
    <row r="257" spans="1:6">
      <c r="E257" s="27" t="s">
        <v>1051</v>
      </c>
      <c r="F257" s="9">
        <f>COUNTIF(F4:F248,"Poor consumer offer")</f>
        <v>1</v>
      </c>
    </row>
    <row r="258" spans="1:6">
      <c r="E258" s="27" t="s">
        <v>1048</v>
      </c>
      <c r="F258" s="9">
        <f>COUNTIF(F4:F248,"Transport scheduled")</f>
        <v>2</v>
      </c>
    </row>
    <row r="259" spans="1:6">
      <c r="E259" s="27" t="s">
        <v>976</v>
      </c>
      <c r="F259" s="9">
        <f>COUNTIF(F4:F248,"Work in town")</f>
        <v>7</v>
      </c>
    </row>
    <row r="260" spans="1:6">
      <c r="F260" s="9">
        <f>SUM(F254:F259)</f>
        <v>31</v>
      </c>
    </row>
    <row r="263" spans="1:6">
      <c r="A263" s="3">
        <f>A254</f>
        <v>123</v>
      </c>
      <c r="B263" s="3">
        <f t="shared" ref="B263:D263" si="0">B254</f>
        <v>56</v>
      </c>
      <c r="C263" s="3">
        <f t="shared" si="0"/>
        <v>16</v>
      </c>
      <c r="D263" s="3">
        <f t="shared" si="0"/>
        <v>8</v>
      </c>
      <c r="E263" s="41">
        <f>F263</f>
        <v>62</v>
      </c>
      <c r="F263" s="9">
        <f>SUM(SUM(F254:F262))</f>
        <v>62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AO263"/>
  <sheetViews>
    <sheetView topLeftCell="V1" workbookViewId="0">
      <selection activeCell="AS15" sqref="AS15"/>
    </sheetView>
  </sheetViews>
  <sheetFormatPr defaultRowHeight="12.75"/>
  <cols>
    <col min="1" max="35" width="9.140625" style="6"/>
    <col min="36" max="40" width="3.7109375" style="41" hidden="1" customWidth="1"/>
    <col min="41" max="41" width="9.140625" style="11"/>
  </cols>
  <sheetData>
    <row r="1" spans="1:41">
      <c r="A1" s="15">
        <v>15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51"/>
      <c r="AK1" s="51"/>
      <c r="AL1" s="51"/>
      <c r="AM1" s="51"/>
      <c r="AN1" s="51"/>
      <c r="AO1" s="19"/>
    </row>
    <row r="2" spans="1:41">
      <c r="A2" s="6" t="s">
        <v>19</v>
      </c>
    </row>
    <row r="3" spans="1:41">
      <c r="A3" s="21" t="s">
        <v>106</v>
      </c>
      <c r="B3" s="21" t="s">
        <v>107</v>
      </c>
      <c r="C3" s="21" t="s">
        <v>108</v>
      </c>
      <c r="D3" s="21" t="s">
        <v>109</v>
      </c>
      <c r="E3" s="21" t="s">
        <v>110</v>
      </c>
      <c r="F3" s="21" t="s">
        <v>111</v>
      </c>
      <c r="G3" s="21" t="s">
        <v>112</v>
      </c>
      <c r="H3" s="21" t="s">
        <v>113</v>
      </c>
      <c r="I3" s="21" t="s">
        <v>114</v>
      </c>
      <c r="J3" s="21" t="s">
        <v>115</v>
      </c>
      <c r="K3" s="21" t="s">
        <v>116</v>
      </c>
      <c r="L3" s="21" t="s">
        <v>117</v>
      </c>
      <c r="M3" s="21" t="s">
        <v>118</v>
      </c>
      <c r="N3" s="21" t="s">
        <v>119</v>
      </c>
      <c r="O3" s="21" t="s">
        <v>120</v>
      </c>
      <c r="P3" s="21" t="s">
        <v>121</v>
      </c>
      <c r="Q3" s="21" t="s">
        <v>122</v>
      </c>
      <c r="R3" s="21" t="s">
        <v>123</v>
      </c>
      <c r="S3" s="21" t="s">
        <v>124</v>
      </c>
      <c r="T3" s="21" t="s">
        <v>125</v>
      </c>
      <c r="U3" s="21" t="s">
        <v>126</v>
      </c>
      <c r="V3" s="21" t="s">
        <v>127</v>
      </c>
      <c r="W3" s="21" t="s">
        <v>128</v>
      </c>
      <c r="X3" s="21" t="s">
        <v>129</v>
      </c>
      <c r="Y3" s="21" t="s">
        <v>130</v>
      </c>
      <c r="Z3" s="21" t="s">
        <v>131</v>
      </c>
      <c r="AA3" s="21" t="s">
        <v>132</v>
      </c>
      <c r="AB3" s="21" t="s">
        <v>133</v>
      </c>
      <c r="AC3" s="21" t="s">
        <v>134</v>
      </c>
      <c r="AD3" s="21" t="s">
        <v>135</v>
      </c>
      <c r="AE3" s="21" t="s">
        <v>136</v>
      </c>
      <c r="AF3" s="21" t="s">
        <v>137</v>
      </c>
      <c r="AG3" s="21" t="s">
        <v>138</v>
      </c>
      <c r="AH3" s="21" t="s">
        <v>139</v>
      </c>
      <c r="AI3" s="21" t="s">
        <v>140</v>
      </c>
      <c r="AJ3" s="52" t="s">
        <v>988</v>
      </c>
      <c r="AK3" s="52"/>
      <c r="AL3" s="52"/>
      <c r="AM3" s="52"/>
      <c r="AN3" s="52"/>
      <c r="AO3" s="23"/>
    </row>
    <row r="4" spans="1:41">
      <c r="A4" s="6" t="s">
        <v>177</v>
      </c>
      <c r="E4" s="6" t="s">
        <v>177</v>
      </c>
      <c r="G4" s="6" t="s">
        <v>177</v>
      </c>
      <c r="W4" s="6" t="s">
        <v>177</v>
      </c>
      <c r="AA4" s="6" t="s">
        <v>177</v>
      </c>
      <c r="AG4" s="6" t="s">
        <v>177</v>
      </c>
    </row>
    <row r="5" spans="1:41">
      <c r="A5" s="6" t="s">
        <v>177</v>
      </c>
      <c r="C5" s="6" t="s">
        <v>177</v>
      </c>
      <c r="W5" s="6" t="s">
        <v>177</v>
      </c>
      <c r="AA5" s="6" t="s">
        <v>177</v>
      </c>
      <c r="AC5" s="6" t="s">
        <v>177</v>
      </c>
      <c r="AG5" s="6" t="s">
        <v>177</v>
      </c>
    </row>
    <row r="6" spans="1:41">
      <c r="A6" s="6" t="s">
        <v>177</v>
      </c>
      <c r="C6" s="6" t="s">
        <v>177</v>
      </c>
      <c r="F6" s="6" t="s">
        <v>184</v>
      </c>
      <c r="G6" s="6" t="s">
        <v>177</v>
      </c>
      <c r="I6" s="6" t="s">
        <v>177</v>
      </c>
      <c r="K6" s="6" t="s">
        <v>177</v>
      </c>
      <c r="O6" s="6" t="s">
        <v>177</v>
      </c>
      <c r="U6" s="6" t="s">
        <v>177</v>
      </c>
      <c r="W6" s="6" t="s">
        <v>177</v>
      </c>
      <c r="Y6" s="6" t="s">
        <v>177</v>
      </c>
      <c r="AA6" s="6" t="s">
        <v>177</v>
      </c>
      <c r="AE6" s="6" t="s">
        <v>177</v>
      </c>
    </row>
    <row r="7" spans="1:41">
      <c r="A7" s="6" t="s">
        <v>177</v>
      </c>
      <c r="C7" s="6" t="s">
        <v>177</v>
      </c>
      <c r="E7" s="6" t="s">
        <v>177</v>
      </c>
      <c r="G7" s="6" t="s">
        <v>177</v>
      </c>
      <c r="I7" s="6" t="s">
        <v>177</v>
      </c>
      <c r="K7" s="6" t="s">
        <v>177</v>
      </c>
      <c r="O7" s="6" t="s">
        <v>177</v>
      </c>
      <c r="R7" s="6" t="s">
        <v>184</v>
      </c>
      <c r="S7" s="6" t="s">
        <v>177</v>
      </c>
      <c r="V7" s="6" t="s">
        <v>184</v>
      </c>
      <c r="W7" s="6" t="s">
        <v>177</v>
      </c>
      <c r="Y7" s="6" t="s">
        <v>177</v>
      </c>
      <c r="AA7" s="6" t="s">
        <v>177</v>
      </c>
      <c r="AD7" s="6" t="s">
        <v>184</v>
      </c>
      <c r="AF7" s="6" t="s">
        <v>184</v>
      </c>
      <c r="AI7" s="6" t="s">
        <v>187</v>
      </c>
      <c r="AJ7" s="53" t="s">
        <v>1061</v>
      </c>
    </row>
    <row r="8" spans="1:41">
      <c r="A8" s="6" t="s">
        <v>177</v>
      </c>
      <c r="C8" s="6" t="s">
        <v>177</v>
      </c>
      <c r="G8" s="6" t="s">
        <v>177</v>
      </c>
      <c r="I8" s="6" t="s">
        <v>177</v>
      </c>
      <c r="L8" s="6" t="s">
        <v>184</v>
      </c>
      <c r="O8" s="6" t="s">
        <v>177</v>
      </c>
      <c r="S8" s="6" t="s">
        <v>177</v>
      </c>
      <c r="V8" s="6" t="s">
        <v>184</v>
      </c>
      <c r="Y8" s="6" t="s">
        <v>177</v>
      </c>
      <c r="AA8" s="6" t="s">
        <v>177</v>
      </c>
      <c r="AD8" s="6" t="s">
        <v>184</v>
      </c>
      <c r="AE8" s="6" t="s">
        <v>177</v>
      </c>
    </row>
    <row r="9" spans="1:41">
      <c r="B9" s="6" t="s">
        <v>184</v>
      </c>
      <c r="D9" s="6" t="s">
        <v>184</v>
      </c>
      <c r="F9" s="6" t="s">
        <v>184</v>
      </c>
      <c r="G9" s="6" t="s">
        <v>177</v>
      </c>
      <c r="I9" s="6" t="s">
        <v>177</v>
      </c>
      <c r="K9" s="6" t="s">
        <v>177</v>
      </c>
      <c r="N9" s="6" t="s">
        <v>184</v>
      </c>
      <c r="P9" s="6" t="s">
        <v>184</v>
      </c>
      <c r="T9" s="6" t="s">
        <v>184</v>
      </c>
      <c r="V9" s="6" t="s">
        <v>184</v>
      </c>
      <c r="W9" s="6" t="s">
        <v>177</v>
      </c>
      <c r="Y9" s="6" t="s">
        <v>177</v>
      </c>
      <c r="AB9" s="6" t="s">
        <v>184</v>
      </c>
      <c r="AD9" s="6" t="s">
        <v>184</v>
      </c>
      <c r="AE9" s="6" t="s">
        <v>177</v>
      </c>
      <c r="AH9" s="6" t="s">
        <v>184</v>
      </c>
      <c r="AI9" s="6" t="s">
        <v>191</v>
      </c>
      <c r="AJ9" s="56" t="s">
        <v>984</v>
      </c>
      <c r="AK9" s="56" t="s">
        <v>985</v>
      </c>
      <c r="AL9" s="56" t="s">
        <v>1053</v>
      </c>
    </row>
    <row r="10" spans="1:41">
      <c r="B10" s="6" t="s">
        <v>184</v>
      </c>
      <c r="F10" s="6" t="s">
        <v>184</v>
      </c>
      <c r="H10" s="6" t="s">
        <v>184</v>
      </c>
      <c r="K10" s="6" t="s">
        <v>177</v>
      </c>
      <c r="N10" s="6" t="s">
        <v>184</v>
      </c>
      <c r="P10" s="6" t="s">
        <v>184</v>
      </c>
      <c r="R10" s="6" t="s">
        <v>184</v>
      </c>
      <c r="T10" s="6" t="s">
        <v>184</v>
      </c>
      <c r="V10" s="6" t="s">
        <v>184</v>
      </c>
      <c r="W10" s="6" t="s">
        <v>177</v>
      </c>
      <c r="Y10" s="6" t="s">
        <v>177</v>
      </c>
      <c r="AA10" s="6" t="s">
        <v>177</v>
      </c>
      <c r="AD10" s="6" t="s">
        <v>184</v>
      </c>
      <c r="AF10" s="6" t="s">
        <v>184</v>
      </c>
      <c r="AH10" s="6" t="s">
        <v>184</v>
      </c>
      <c r="AI10" s="6" t="s">
        <v>193</v>
      </c>
      <c r="AJ10" s="56" t="s">
        <v>982</v>
      </c>
      <c r="AK10" s="56" t="s">
        <v>985</v>
      </c>
      <c r="AL10" s="56" t="s">
        <v>1049</v>
      </c>
      <c r="AM10" s="56" t="s">
        <v>986</v>
      </c>
      <c r="AN10" s="56" t="s">
        <v>987</v>
      </c>
      <c r="AO10" s="33" t="s">
        <v>1062</v>
      </c>
    </row>
    <row r="11" spans="1:41">
      <c r="A11" s="6" t="s">
        <v>177</v>
      </c>
      <c r="C11" s="6" t="s">
        <v>177</v>
      </c>
      <c r="F11" s="6" t="s">
        <v>184</v>
      </c>
      <c r="G11" s="6" t="s">
        <v>177</v>
      </c>
      <c r="W11" s="6" t="s">
        <v>177</v>
      </c>
      <c r="AA11" s="6" t="s">
        <v>177</v>
      </c>
      <c r="AC11" s="6" t="s">
        <v>177</v>
      </c>
    </row>
    <row r="12" spans="1:41">
      <c r="A12" s="6" t="s">
        <v>177</v>
      </c>
      <c r="C12" s="6" t="s">
        <v>177</v>
      </c>
      <c r="E12" s="6" t="s">
        <v>177</v>
      </c>
      <c r="G12" s="6" t="s">
        <v>177</v>
      </c>
      <c r="V12" s="6" t="s">
        <v>184</v>
      </c>
      <c r="W12" s="6" t="s">
        <v>177</v>
      </c>
      <c r="AA12" s="6" t="s">
        <v>177</v>
      </c>
      <c r="AC12" s="6" t="s">
        <v>177</v>
      </c>
      <c r="AG12" s="6" t="s">
        <v>177</v>
      </c>
    </row>
    <row r="13" spans="1:41">
      <c r="C13" s="6" t="s">
        <v>177</v>
      </c>
      <c r="I13" s="6" t="s">
        <v>177</v>
      </c>
      <c r="O13" s="6" t="s">
        <v>177</v>
      </c>
      <c r="T13" s="6" t="s">
        <v>184</v>
      </c>
      <c r="U13" s="6" t="s">
        <v>177</v>
      </c>
      <c r="W13" s="6" t="s">
        <v>177</v>
      </c>
      <c r="Y13" s="6" t="s">
        <v>177</v>
      </c>
      <c r="AA13" s="6" t="s">
        <v>177</v>
      </c>
      <c r="AC13" s="6" t="s">
        <v>177</v>
      </c>
      <c r="AE13" s="6" t="s">
        <v>177</v>
      </c>
      <c r="AG13" s="6" t="s">
        <v>177</v>
      </c>
    </row>
    <row r="14" spans="1:41">
      <c r="C14" s="6" t="s">
        <v>177</v>
      </c>
      <c r="E14" s="6" t="s">
        <v>177</v>
      </c>
      <c r="V14" s="6" t="s">
        <v>184</v>
      </c>
      <c r="AA14" s="6" t="s">
        <v>177</v>
      </c>
      <c r="AC14" s="6" t="s">
        <v>177</v>
      </c>
      <c r="AG14" s="6" t="s">
        <v>177</v>
      </c>
    </row>
    <row r="15" spans="1:41">
      <c r="C15" s="6" t="s">
        <v>177</v>
      </c>
      <c r="G15" s="6" t="s">
        <v>177</v>
      </c>
      <c r="W15" s="6" t="s">
        <v>177</v>
      </c>
      <c r="AA15" s="6" t="s">
        <v>177</v>
      </c>
      <c r="AG15" s="6" t="s">
        <v>177</v>
      </c>
    </row>
    <row r="16" spans="1:41">
      <c r="A16" s="6" t="s">
        <v>177</v>
      </c>
      <c r="C16" s="6" t="s">
        <v>177</v>
      </c>
      <c r="G16" s="6" t="s">
        <v>177</v>
      </c>
      <c r="I16" s="6" t="s">
        <v>177</v>
      </c>
      <c r="V16" s="6" t="s">
        <v>184</v>
      </c>
      <c r="AA16" s="6" t="s">
        <v>177</v>
      </c>
      <c r="AD16" s="6" t="s">
        <v>184</v>
      </c>
      <c r="AE16" s="6" t="s">
        <v>177</v>
      </c>
    </row>
    <row r="17" spans="1:38">
      <c r="A17" s="6" t="s">
        <v>177</v>
      </c>
      <c r="C17" s="6" t="s">
        <v>177</v>
      </c>
      <c r="E17" s="6" t="s">
        <v>177</v>
      </c>
      <c r="G17" s="6" t="s">
        <v>177</v>
      </c>
      <c r="V17" s="6" t="s">
        <v>184</v>
      </c>
      <c r="W17" s="6" t="s">
        <v>177</v>
      </c>
      <c r="AA17" s="6" t="s">
        <v>177</v>
      </c>
      <c r="AG17" s="6" t="s">
        <v>177</v>
      </c>
    </row>
    <row r="18" spans="1:38">
      <c r="E18" s="6" t="s">
        <v>177</v>
      </c>
      <c r="G18" s="6" t="s">
        <v>177</v>
      </c>
      <c r="I18" s="6" t="s">
        <v>177</v>
      </c>
      <c r="V18" s="6" t="s">
        <v>184</v>
      </c>
      <c r="W18" s="6" t="s">
        <v>177</v>
      </c>
      <c r="AA18" s="6" t="s">
        <v>177</v>
      </c>
      <c r="AG18" s="6" t="s">
        <v>177</v>
      </c>
    </row>
    <row r="19" spans="1:38">
      <c r="C19" s="6" t="s">
        <v>177</v>
      </c>
      <c r="E19" s="6" t="s">
        <v>177</v>
      </c>
      <c r="G19" s="6" t="s">
        <v>177</v>
      </c>
      <c r="I19" s="6" t="s">
        <v>177</v>
      </c>
      <c r="Q19" s="6" t="s">
        <v>177</v>
      </c>
      <c r="W19" s="6" t="s">
        <v>177</v>
      </c>
      <c r="AA19" s="6" t="s">
        <v>177</v>
      </c>
      <c r="AG19" s="6" t="s">
        <v>177</v>
      </c>
    </row>
    <row r="20" spans="1:38">
      <c r="A20" s="6" t="s">
        <v>177</v>
      </c>
      <c r="C20" s="6" t="s">
        <v>177</v>
      </c>
      <c r="G20" s="6" t="s">
        <v>177</v>
      </c>
      <c r="I20" s="6" t="s">
        <v>177</v>
      </c>
      <c r="U20" s="6" t="s">
        <v>177</v>
      </c>
      <c r="W20" s="6" t="s">
        <v>177</v>
      </c>
      <c r="AA20" s="6" t="s">
        <v>177</v>
      </c>
      <c r="AG20" s="6" t="s">
        <v>177</v>
      </c>
    </row>
    <row r="21" spans="1:38">
      <c r="A21" s="6" t="s">
        <v>177</v>
      </c>
      <c r="C21" s="6" t="s">
        <v>177</v>
      </c>
      <c r="E21" s="6" t="s">
        <v>177</v>
      </c>
      <c r="I21" s="6" t="s">
        <v>177</v>
      </c>
      <c r="K21" s="6" t="s">
        <v>177</v>
      </c>
      <c r="M21" s="6" t="s">
        <v>177</v>
      </c>
      <c r="Q21" s="6" t="s">
        <v>177</v>
      </c>
      <c r="Y21" s="6" t="s">
        <v>177</v>
      </c>
      <c r="AA21" s="6" t="s">
        <v>177</v>
      </c>
      <c r="AC21" s="6" t="s">
        <v>177</v>
      </c>
      <c r="AE21" s="6" t="s">
        <v>177</v>
      </c>
      <c r="AG21" s="6" t="s">
        <v>177</v>
      </c>
      <c r="AI21" s="6" t="s">
        <v>224</v>
      </c>
      <c r="AJ21" s="53" t="s">
        <v>980</v>
      </c>
    </row>
    <row r="22" spans="1:38">
      <c r="A22" s="6" t="s">
        <v>177</v>
      </c>
      <c r="E22" s="6" t="s">
        <v>177</v>
      </c>
      <c r="G22" s="6" t="s">
        <v>177</v>
      </c>
      <c r="K22" s="6" t="s">
        <v>177</v>
      </c>
      <c r="M22" s="6" t="s">
        <v>177</v>
      </c>
      <c r="S22" s="6" t="s">
        <v>177</v>
      </c>
      <c r="W22" s="6" t="s">
        <v>177</v>
      </c>
      <c r="Y22" s="6" t="s">
        <v>177</v>
      </c>
      <c r="AA22" s="6" t="s">
        <v>177</v>
      </c>
      <c r="AE22" s="6" t="s">
        <v>177</v>
      </c>
      <c r="AG22" s="6" t="s">
        <v>177</v>
      </c>
    </row>
    <row r="23" spans="1:38">
      <c r="B23" s="6" t="s">
        <v>184</v>
      </c>
      <c r="C23" s="6" t="s">
        <v>177</v>
      </c>
      <c r="F23" s="6" t="s">
        <v>184</v>
      </c>
      <c r="G23" s="6" t="s">
        <v>177</v>
      </c>
      <c r="I23" s="6" t="s">
        <v>177</v>
      </c>
      <c r="M23" s="6" t="s">
        <v>177</v>
      </c>
      <c r="O23" s="6" t="s">
        <v>177</v>
      </c>
      <c r="W23" s="6" t="s">
        <v>177</v>
      </c>
      <c r="Y23" s="6" t="s">
        <v>177</v>
      </c>
      <c r="AA23" s="6" t="s">
        <v>177</v>
      </c>
      <c r="AC23" s="6" t="s">
        <v>177</v>
      </c>
      <c r="AF23" s="6" t="s">
        <v>184</v>
      </c>
      <c r="AH23" s="6" t="s">
        <v>184</v>
      </c>
      <c r="AI23" s="6" t="s">
        <v>226</v>
      </c>
      <c r="AJ23" s="56" t="s">
        <v>982</v>
      </c>
      <c r="AK23" s="56" t="s">
        <v>985</v>
      </c>
      <c r="AL23" s="56" t="s">
        <v>1061</v>
      </c>
    </row>
    <row r="24" spans="1:38">
      <c r="A24" s="6" t="s">
        <v>177</v>
      </c>
      <c r="C24" s="6" t="s">
        <v>177</v>
      </c>
      <c r="F24" s="6" t="s">
        <v>184</v>
      </c>
      <c r="G24" s="6" t="s">
        <v>177</v>
      </c>
      <c r="K24" s="6" t="s">
        <v>177</v>
      </c>
      <c r="O24" s="6" t="s">
        <v>177</v>
      </c>
      <c r="U24" s="6" t="s">
        <v>177</v>
      </c>
      <c r="W24" s="6" t="s">
        <v>177</v>
      </c>
      <c r="Y24" s="6" t="s">
        <v>177</v>
      </c>
      <c r="AA24" s="6" t="s">
        <v>177</v>
      </c>
      <c r="AC24" s="6" t="s">
        <v>177</v>
      </c>
      <c r="AE24" s="6" t="s">
        <v>177</v>
      </c>
      <c r="AG24" s="6" t="s">
        <v>177</v>
      </c>
    </row>
    <row r="25" spans="1:38">
      <c r="A25" s="6" t="s">
        <v>177</v>
      </c>
      <c r="C25" s="6" t="s">
        <v>177</v>
      </c>
      <c r="E25" s="6" t="s">
        <v>177</v>
      </c>
      <c r="G25" s="6" t="s">
        <v>177</v>
      </c>
      <c r="I25" s="6" t="s">
        <v>177</v>
      </c>
      <c r="K25" s="6" t="s">
        <v>177</v>
      </c>
      <c r="M25" s="6" t="s">
        <v>177</v>
      </c>
      <c r="O25" s="6" t="s">
        <v>177</v>
      </c>
      <c r="Q25" s="6" t="s">
        <v>177</v>
      </c>
      <c r="S25" s="6" t="s">
        <v>177</v>
      </c>
      <c r="U25" s="6" t="s">
        <v>177</v>
      </c>
      <c r="W25" s="6" t="s">
        <v>177</v>
      </c>
      <c r="Y25" s="6" t="s">
        <v>177</v>
      </c>
      <c r="AA25" s="6" t="s">
        <v>177</v>
      </c>
      <c r="AC25" s="6" t="s">
        <v>177</v>
      </c>
      <c r="AE25" s="6" t="s">
        <v>177</v>
      </c>
      <c r="AG25" s="6" t="s">
        <v>177</v>
      </c>
    </row>
    <row r="26" spans="1:38">
      <c r="A26" s="6" t="s">
        <v>177</v>
      </c>
      <c r="G26" s="6" t="s">
        <v>177</v>
      </c>
      <c r="I26" s="6" t="s">
        <v>177</v>
      </c>
      <c r="K26" s="6" t="s">
        <v>177</v>
      </c>
      <c r="M26" s="6" t="s">
        <v>177</v>
      </c>
      <c r="Q26" s="6" t="s">
        <v>177</v>
      </c>
      <c r="W26" s="6" t="s">
        <v>177</v>
      </c>
      <c r="Y26" s="6" t="s">
        <v>177</v>
      </c>
      <c r="AA26" s="6" t="s">
        <v>177</v>
      </c>
      <c r="AC26" s="6" t="s">
        <v>177</v>
      </c>
      <c r="AE26" s="6" t="s">
        <v>177</v>
      </c>
      <c r="AG26" s="6" t="s">
        <v>177</v>
      </c>
    </row>
    <row r="27" spans="1:38">
      <c r="A27" s="6" t="s">
        <v>177</v>
      </c>
      <c r="C27" s="6" t="s">
        <v>177</v>
      </c>
      <c r="E27" s="6" t="s">
        <v>177</v>
      </c>
      <c r="G27" s="6" t="s">
        <v>177</v>
      </c>
      <c r="I27" s="6" t="s">
        <v>177</v>
      </c>
      <c r="K27" s="6" t="s">
        <v>177</v>
      </c>
      <c r="M27" s="6" t="s">
        <v>177</v>
      </c>
      <c r="O27" s="6" t="s">
        <v>177</v>
      </c>
      <c r="Q27" s="6" t="s">
        <v>177</v>
      </c>
      <c r="S27" s="6" t="s">
        <v>177</v>
      </c>
      <c r="U27" s="6" t="s">
        <v>177</v>
      </c>
      <c r="W27" s="6" t="s">
        <v>177</v>
      </c>
      <c r="Y27" s="6" t="s">
        <v>177</v>
      </c>
      <c r="AA27" s="6" t="s">
        <v>177</v>
      </c>
      <c r="AC27" s="6" t="s">
        <v>177</v>
      </c>
      <c r="AE27" s="6" t="s">
        <v>177</v>
      </c>
      <c r="AG27" s="6" t="s">
        <v>177</v>
      </c>
    </row>
    <row r="28" spans="1:38">
      <c r="A28" s="6" t="s">
        <v>177</v>
      </c>
      <c r="C28" s="6" t="s">
        <v>177</v>
      </c>
      <c r="K28" s="6" t="s">
        <v>177</v>
      </c>
      <c r="N28" s="6" t="s">
        <v>184</v>
      </c>
      <c r="P28" s="6" t="s">
        <v>184</v>
      </c>
      <c r="Q28" s="6" t="s">
        <v>177</v>
      </c>
      <c r="W28" s="6" t="s">
        <v>177</v>
      </c>
      <c r="Y28" s="6" t="s">
        <v>177</v>
      </c>
      <c r="AA28" s="6" t="s">
        <v>177</v>
      </c>
      <c r="AC28" s="6" t="s">
        <v>177</v>
      </c>
      <c r="AE28" s="6" t="s">
        <v>177</v>
      </c>
      <c r="AG28" s="6" t="s">
        <v>177</v>
      </c>
    </row>
    <row r="29" spans="1:38">
      <c r="G29" s="6" t="s">
        <v>177</v>
      </c>
      <c r="I29" s="6" t="s">
        <v>177</v>
      </c>
      <c r="K29" s="6" t="s">
        <v>177</v>
      </c>
      <c r="O29" s="6" t="s">
        <v>177</v>
      </c>
      <c r="W29" s="6" t="s">
        <v>177</v>
      </c>
      <c r="Y29" s="6" t="s">
        <v>177</v>
      </c>
      <c r="AA29" s="6" t="s">
        <v>177</v>
      </c>
      <c r="AC29" s="6" t="s">
        <v>177</v>
      </c>
      <c r="AG29" s="6" t="s">
        <v>177</v>
      </c>
    </row>
    <row r="30" spans="1:38">
      <c r="A30" s="6" t="s">
        <v>177</v>
      </c>
      <c r="C30" s="6" t="s">
        <v>177</v>
      </c>
      <c r="G30" s="6" t="s">
        <v>177</v>
      </c>
      <c r="I30" s="6" t="s">
        <v>177</v>
      </c>
      <c r="K30" s="6" t="s">
        <v>177</v>
      </c>
      <c r="M30" s="6" t="s">
        <v>177</v>
      </c>
      <c r="O30" s="6" t="s">
        <v>177</v>
      </c>
      <c r="T30" s="6" t="s">
        <v>184</v>
      </c>
      <c r="W30" s="6" t="s">
        <v>177</v>
      </c>
      <c r="Y30" s="6" t="s">
        <v>177</v>
      </c>
      <c r="AA30" s="6" t="s">
        <v>177</v>
      </c>
      <c r="AC30" s="6" t="s">
        <v>177</v>
      </c>
      <c r="AG30" s="6" t="s">
        <v>177</v>
      </c>
      <c r="AI30" s="6" t="s">
        <v>236</v>
      </c>
      <c r="AJ30" s="53" t="s">
        <v>981</v>
      </c>
    </row>
    <row r="31" spans="1:38">
      <c r="B31" s="6" t="s">
        <v>184</v>
      </c>
      <c r="D31" s="6" t="s">
        <v>184</v>
      </c>
      <c r="I31" s="6" t="s">
        <v>177</v>
      </c>
      <c r="M31" s="6" t="s">
        <v>177</v>
      </c>
      <c r="O31" s="6" t="s">
        <v>177</v>
      </c>
      <c r="T31" s="6" t="s">
        <v>184</v>
      </c>
      <c r="V31" s="6" t="s">
        <v>184</v>
      </c>
      <c r="W31" s="6" t="s">
        <v>177</v>
      </c>
      <c r="AA31" s="6" t="s">
        <v>177</v>
      </c>
      <c r="AD31" s="6" t="s">
        <v>184</v>
      </c>
    </row>
    <row r="32" spans="1:38">
      <c r="G32" s="6" t="s">
        <v>177</v>
      </c>
      <c r="K32" s="6" t="s">
        <v>177</v>
      </c>
      <c r="V32" s="6" t="s">
        <v>184</v>
      </c>
      <c r="X32" s="6" t="s">
        <v>184</v>
      </c>
      <c r="Y32" s="6" t="s">
        <v>177</v>
      </c>
      <c r="AB32" s="6" t="s">
        <v>184</v>
      </c>
      <c r="AH32" s="6" t="s">
        <v>184</v>
      </c>
    </row>
    <row r="33" spans="1:41">
      <c r="A33" s="6" t="s">
        <v>177</v>
      </c>
      <c r="C33" s="6" t="s">
        <v>177</v>
      </c>
      <c r="E33" s="6" t="s">
        <v>177</v>
      </c>
      <c r="G33" s="6" t="s">
        <v>177</v>
      </c>
      <c r="I33" s="6" t="s">
        <v>177</v>
      </c>
      <c r="K33" s="6" t="s">
        <v>177</v>
      </c>
      <c r="M33" s="6" t="s">
        <v>177</v>
      </c>
      <c r="O33" s="6" t="s">
        <v>177</v>
      </c>
      <c r="Q33" s="6" t="s">
        <v>177</v>
      </c>
      <c r="S33" s="6" t="s">
        <v>177</v>
      </c>
      <c r="U33" s="6" t="s">
        <v>177</v>
      </c>
      <c r="W33" s="6" t="s">
        <v>177</v>
      </c>
      <c r="Y33" s="6" t="s">
        <v>177</v>
      </c>
      <c r="AA33" s="6" t="s">
        <v>177</v>
      </c>
      <c r="AC33" s="6" t="s">
        <v>177</v>
      </c>
      <c r="AE33" s="6" t="s">
        <v>177</v>
      </c>
      <c r="AG33" s="6" t="s">
        <v>177</v>
      </c>
    </row>
    <row r="34" spans="1:41">
      <c r="A34" s="6" t="s">
        <v>177</v>
      </c>
      <c r="C34" s="6" t="s">
        <v>177</v>
      </c>
      <c r="F34" s="6" t="s">
        <v>184</v>
      </c>
      <c r="I34" s="6" t="s">
        <v>177</v>
      </c>
      <c r="K34" s="6" t="s">
        <v>177</v>
      </c>
      <c r="O34" s="6" t="s">
        <v>177</v>
      </c>
      <c r="Q34" s="6" t="s">
        <v>177</v>
      </c>
      <c r="S34" s="6" t="s">
        <v>177</v>
      </c>
      <c r="U34" s="6" t="s">
        <v>177</v>
      </c>
      <c r="W34" s="6" t="s">
        <v>177</v>
      </c>
      <c r="Y34" s="6" t="s">
        <v>177</v>
      </c>
      <c r="AA34" s="6" t="s">
        <v>177</v>
      </c>
      <c r="AC34" s="6" t="s">
        <v>177</v>
      </c>
      <c r="AE34" s="6" t="s">
        <v>177</v>
      </c>
      <c r="AG34" s="6" t="s">
        <v>177</v>
      </c>
      <c r="AI34" s="6" t="s">
        <v>245</v>
      </c>
      <c r="AJ34" s="57" t="s">
        <v>982</v>
      </c>
      <c r="AK34" s="57" t="s">
        <v>1049</v>
      </c>
    </row>
    <row r="35" spans="1:41">
      <c r="A35" s="6" t="s">
        <v>177</v>
      </c>
      <c r="C35" s="6" t="s">
        <v>177</v>
      </c>
      <c r="E35" s="6" t="s">
        <v>177</v>
      </c>
      <c r="V35" s="6" t="s">
        <v>184</v>
      </c>
      <c r="AA35" s="6" t="s">
        <v>177</v>
      </c>
      <c r="AC35" s="6" t="s">
        <v>177</v>
      </c>
      <c r="AG35" s="6" t="s">
        <v>177</v>
      </c>
    </row>
    <row r="36" spans="1:4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t="s">
        <v>177</v>
      </c>
      <c r="AD36" s="41"/>
      <c r="AE36" s="41"/>
      <c r="AF36" s="41"/>
      <c r="AG36" s="41"/>
      <c r="AH36" s="41"/>
      <c r="AI36" s="39" t="s">
        <v>1052</v>
      </c>
      <c r="AO36" s="37"/>
    </row>
    <row r="38" spans="1:41">
      <c r="C38" s="6" t="s">
        <v>177</v>
      </c>
      <c r="G38" s="6" t="s">
        <v>177</v>
      </c>
      <c r="I38" s="6" t="s">
        <v>177</v>
      </c>
      <c r="N38" s="6" t="s">
        <v>184</v>
      </c>
      <c r="P38" s="6" t="s">
        <v>184</v>
      </c>
      <c r="R38" s="6" t="s">
        <v>184</v>
      </c>
      <c r="S38" s="6" t="s">
        <v>177</v>
      </c>
      <c r="Y38" s="6" t="s">
        <v>177</v>
      </c>
      <c r="AA38" s="6" t="s">
        <v>177</v>
      </c>
      <c r="AD38" s="6" t="s">
        <v>184</v>
      </c>
      <c r="AE38" s="6" t="s">
        <v>177</v>
      </c>
      <c r="AG38" s="6" t="s">
        <v>177</v>
      </c>
    </row>
    <row r="39" spans="1:41">
      <c r="A39" s="6" t="s">
        <v>177</v>
      </c>
      <c r="C39" s="6" t="s">
        <v>177</v>
      </c>
      <c r="F39" s="6" t="s">
        <v>184</v>
      </c>
      <c r="G39" s="6" t="s">
        <v>177</v>
      </c>
      <c r="I39" s="6" t="s">
        <v>177</v>
      </c>
      <c r="K39" s="6" t="s">
        <v>177</v>
      </c>
      <c r="M39" s="6" t="s">
        <v>177</v>
      </c>
      <c r="O39" s="6" t="s">
        <v>177</v>
      </c>
      <c r="Q39" s="6" t="s">
        <v>177</v>
      </c>
      <c r="S39" s="6" t="s">
        <v>177</v>
      </c>
      <c r="U39" s="6" t="s">
        <v>177</v>
      </c>
      <c r="W39" s="6" t="s">
        <v>177</v>
      </c>
      <c r="Y39" s="6" t="s">
        <v>177</v>
      </c>
      <c r="AA39" s="6" t="s">
        <v>177</v>
      </c>
      <c r="AC39" s="6" t="s">
        <v>177</v>
      </c>
      <c r="AE39" s="6" t="s">
        <v>177</v>
      </c>
      <c r="AG39" s="6" t="s">
        <v>177</v>
      </c>
    </row>
    <row r="40" spans="1:41">
      <c r="G40" s="6" t="s">
        <v>177</v>
      </c>
      <c r="I40" s="6" t="s">
        <v>177</v>
      </c>
      <c r="K40" s="6" t="s">
        <v>177</v>
      </c>
      <c r="N40" s="6" t="s">
        <v>184</v>
      </c>
      <c r="O40" s="6" t="s">
        <v>177</v>
      </c>
      <c r="Q40" s="6" t="s">
        <v>177</v>
      </c>
      <c r="T40" s="6" t="s">
        <v>184</v>
      </c>
      <c r="Y40" s="6" t="s">
        <v>177</v>
      </c>
      <c r="AA40" s="6" t="s">
        <v>177</v>
      </c>
      <c r="AF40" s="6" t="s">
        <v>184</v>
      </c>
    </row>
    <row r="41" spans="1:41">
      <c r="A41" s="6" t="s">
        <v>177</v>
      </c>
      <c r="C41" s="6" t="s">
        <v>177</v>
      </c>
      <c r="F41" s="6" t="s">
        <v>184</v>
      </c>
      <c r="G41" s="6" t="s">
        <v>177</v>
      </c>
      <c r="I41" s="6" t="s">
        <v>177</v>
      </c>
      <c r="L41" s="6" t="s">
        <v>184</v>
      </c>
      <c r="N41" s="6" t="s">
        <v>184</v>
      </c>
      <c r="P41" s="6" t="s">
        <v>184</v>
      </c>
      <c r="Q41" s="6" t="s">
        <v>177</v>
      </c>
      <c r="T41" s="6" t="s">
        <v>184</v>
      </c>
      <c r="V41" s="6" t="s">
        <v>184</v>
      </c>
      <c r="W41" s="6" t="s">
        <v>177</v>
      </c>
      <c r="Y41" s="6" t="s">
        <v>177</v>
      </c>
      <c r="AA41" s="6" t="s">
        <v>177</v>
      </c>
      <c r="AC41" s="6" t="s">
        <v>177</v>
      </c>
      <c r="AE41" s="6" t="s">
        <v>177</v>
      </c>
      <c r="AG41" s="6" t="s">
        <v>177</v>
      </c>
    </row>
    <row r="42" spans="1:41">
      <c r="A42" s="6" t="s">
        <v>177</v>
      </c>
      <c r="C42" s="6" t="s">
        <v>177</v>
      </c>
      <c r="F42" s="6" t="s">
        <v>184</v>
      </c>
      <c r="G42" s="6" t="s">
        <v>177</v>
      </c>
      <c r="I42" s="6" t="s">
        <v>177</v>
      </c>
      <c r="K42" s="6" t="s">
        <v>177</v>
      </c>
      <c r="N42" s="6" t="s">
        <v>184</v>
      </c>
      <c r="P42" s="6" t="s">
        <v>184</v>
      </c>
      <c r="S42" s="6" t="s">
        <v>177</v>
      </c>
      <c r="V42" s="6" t="s">
        <v>184</v>
      </c>
      <c r="W42" s="6" t="s">
        <v>177</v>
      </c>
      <c r="Y42" s="6" t="s">
        <v>177</v>
      </c>
      <c r="AA42" s="6" t="s">
        <v>177</v>
      </c>
      <c r="AD42" s="6" t="s">
        <v>184</v>
      </c>
      <c r="AF42" s="6" t="s">
        <v>184</v>
      </c>
      <c r="AH42" s="6" t="s">
        <v>184</v>
      </c>
    </row>
    <row r="43" spans="1:41">
      <c r="A43" s="6" t="s">
        <v>177</v>
      </c>
      <c r="C43" s="6" t="s">
        <v>177</v>
      </c>
      <c r="F43" s="6" t="s">
        <v>184</v>
      </c>
      <c r="I43" s="6" t="s">
        <v>177</v>
      </c>
      <c r="K43" s="6" t="s">
        <v>177</v>
      </c>
      <c r="M43" s="6" t="s">
        <v>177</v>
      </c>
      <c r="P43" s="6" t="s">
        <v>184</v>
      </c>
      <c r="R43" s="6" t="s">
        <v>184</v>
      </c>
      <c r="T43" s="6" t="s">
        <v>184</v>
      </c>
      <c r="V43" s="6" t="s">
        <v>184</v>
      </c>
      <c r="W43" s="6" t="s">
        <v>177</v>
      </c>
      <c r="Z43" s="6" t="s">
        <v>184</v>
      </c>
      <c r="AA43" s="6" t="s">
        <v>177</v>
      </c>
      <c r="AC43" s="6" t="s">
        <v>177</v>
      </c>
      <c r="AF43" s="6" t="s">
        <v>184</v>
      </c>
      <c r="AH43" s="6" t="s">
        <v>184</v>
      </c>
      <c r="AI43" s="6" t="s">
        <v>277</v>
      </c>
      <c r="AJ43" s="53" t="s">
        <v>982</v>
      </c>
    </row>
    <row r="44" spans="1:41">
      <c r="A44" s="6" t="s">
        <v>177</v>
      </c>
      <c r="C44" s="6" t="s">
        <v>177</v>
      </c>
      <c r="F44" s="6" t="s">
        <v>184</v>
      </c>
      <c r="G44" s="6" t="s">
        <v>177</v>
      </c>
      <c r="I44" s="6" t="s">
        <v>177</v>
      </c>
      <c r="K44" s="6" t="s">
        <v>177</v>
      </c>
      <c r="M44" s="6" t="s">
        <v>177</v>
      </c>
      <c r="O44" s="6" t="s">
        <v>177</v>
      </c>
      <c r="R44" s="6" t="s">
        <v>184</v>
      </c>
      <c r="S44" s="6" t="s">
        <v>177</v>
      </c>
      <c r="U44" s="6" t="s">
        <v>177</v>
      </c>
      <c r="W44" s="6" t="s">
        <v>177</v>
      </c>
      <c r="Y44" s="6" t="s">
        <v>177</v>
      </c>
      <c r="AA44" s="6" t="s">
        <v>177</v>
      </c>
      <c r="AC44" s="6" t="s">
        <v>177</v>
      </c>
      <c r="AE44" s="6" t="s">
        <v>177</v>
      </c>
      <c r="AG44" s="6" t="s">
        <v>177</v>
      </c>
      <c r="AI44" s="26" t="s">
        <v>284</v>
      </c>
      <c r="AJ44" s="53" t="s">
        <v>983</v>
      </c>
    </row>
    <row r="45" spans="1:41">
      <c r="A45" s="6" t="s">
        <v>177</v>
      </c>
      <c r="C45" s="6" t="s">
        <v>177</v>
      </c>
      <c r="F45" s="6" t="s">
        <v>184</v>
      </c>
      <c r="H45" s="6" t="s">
        <v>184</v>
      </c>
      <c r="I45" s="6" t="s">
        <v>177</v>
      </c>
      <c r="L45" s="6" t="s">
        <v>184</v>
      </c>
      <c r="N45" s="6" t="s">
        <v>184</v>
      </c>
      <c r="P45" s="6" t="s">
        <v>184</v>
      </c>
      <c r="R45" s="6" t="s">
        <v>184</v>
      </c>
      <c r="T45" s="6" t="s">
        <v>184</v>
      </c>
      <c r="V45" s="6" t="s">
        <v>184</v>
      </c>
      <c r="W45" s="6" t="s">
        <v>177</v>
      </c>
      <c r="Y45" s="6" t="s">
        <v>177</v>
      </c>
      <c r="AA45" s="6" t="s">
        <v>177</v>
      </c>
      <c r="AD45" s="6" t="s">
        <v>184</v>
      </c>
      <c r="AF45" s="6" t="s">
        <v>184</v>
      </c>
      <c r="AG45" s="6" t="s">
        <v>177</v>
      </c>
    </row>
    <row r="46" spans="1:41">
      <c r="B46" s="6" t="s">
        <v>184</v>
      </c>
      <c r="C46" s="6" t="s">
        <v>177</v>
      </c>
      <c r="F46" s="6" t="s">
        <v>184</v>
      </c>
      <c r="G46" s="6" t="s">
        <v>177</v>
      </c>
      <c r="J46" s="6" t="s">
        <v>184</v>
      </c>
      <c r="K46" s="6" t="s">
        <v>177</v>
      </c>
      <c r="N46" s="6" t="s">
        <v>184</v>
      </c>
      <c r="P46" s="6" t="s">
        <v>184</v>
      </c>
      <c r="R46" s="6" t="s">
        <v>184</v>
      </c>
      <c r="S46" s="6" t="s">
        <v>177</v>
      </c>
      <c r="V46" s="6" t="s">
        <v>184</v>
      </c>
      <c r="W46" s="6" t="s">
        <v>177</v>
      </c>
      <c r="Y46" s="6" t="s">
        <v>177</v>
      </c>
      <c r="AA46" s="6" t="s">
        <v>177</v>
      </c>
      <c r="AC46" s="6" t="s">
        <v>177</v>
      </c>
      <c r="AF46" s="6" t="s">
        <v>184</v>
      </c>
      <c r="AG46" s="6" t="s">
        <v>177</v>
      </c>
    </row>
    <row r="47" spans="1:41">
      <c r="A47" s="6" t="s">
        <v>177</v>
      </c>
      <c r="C47" s="6" t="s">
        <v>177</v>
      </c>
      <c r="F47" s="6" t="s">
        <v>184</v>
      </c>
      <c r="J47" s="6" t="s">
        <v>184</v>
      </c>
      <c r="K47" s="6" t="s">
        <v>177</v>
      </c>
      <c r="N47" s="6" t="s">
        <v>184</v>
      </c>
      <c r="O47" s="6" t="s">
        <v>177</v>
      </c>
      <c r="R47" s="6" t="s">
        <v>184</v>
      </c>
      <c r="T47" s="6" t="s">
        <v>184</v>
      </c>
      <c r="U47" s="6" t="s">
        <v>177</v>
      </c>
      <c r="W47" s="6" t="s">
        <v>177</v>
      </c>
      <c r="Y47" s="6" t="s">
        <v>177</v>
      </c>
      <c r="AA47" s="6" t="s">
        <v>177</v>
      </c>
      <c r="AC47" s="6" t="s">
        <v>177</v>
      </c>
      <c r="AE47" s="6" t="s">
        <v>177</v>
      </c>
      <c r="AG47" s="6" t="s">
        <v>177</v>
      </c>
    </row>
    <row r="48" spans="1:41">
      <c r="A48" s="6" t="s">
        <v>177</v>
      </c>
      <c r="D48" s="6" t="s">
        <v>184</v>
      </c>
      <c r="G48" s="6" t="s">
        <v>177</v>
      </c>
      <c r="K48" s="6" t="s">
        <v>177</v>
      </c>
      <c r="N48" s="6" t="s">
        <v>184</v>
      </c>
      <c r="T48" s="6" t="s">
        <v>184</v>
      </c>
      <c r="W48" s="6" t="s">
        <v>177</v>
      </c>
      <c r="Y48" s="6" t="s">
        <v>177</v>
      </c>
      <c r="AA48" s="6" t="s">
        <v>177</v>
      </c>
      <c r="AF48" s="6" t="s">
        <v>184</v>
      </c>
    </row>
    <row r="49" spans="1:37">
      <c r="L49" s="6" t="s">
        <v>184</v>
      </c>
      <c r="V49" s="6" t="s">
        <v>184</v>
      </c>
      <c r="W49" s="6" t="s">
        <v>177</v>
      </c>
      <c r="AD49" s="6" t="s">
        <v>184</v>
      </c>
      <c r="AI49" s="6" t="s">
        <v>306</v>
      </c>
      <c r="AJ49" s="56" t="s">
        <v>984</v>
      </c>
      <c r="AK49" s="56" t="s">
        <v>1061</v>
      </c>
    </row>
    <row r="50" spans="1:37">
      <c r="A50" s="6" t="s">
        <v>177</v>
      </c>
      <c r="D50" s="6" t="s">
        <v>184</v>
      </c>
      <c r="F50" s="6" t="s">
        <v>184</v>
      </c>
      <c r="G50" s="6" t="s">
        <v>177</v>
      </c>
      <c r="J50" s="6" t="s">
        <v>184</v>
      </c>
      <c r="L50" s="6" t="s">
        <v>184</v>
      </c>
      <c r="N50" s="6" t="s">
        <v>184</v>
      </c>
      <c r="AC50" s="6" t="s">
        <v>177</v>
      </c>
      <c r="AF50" s="6" t="s">
        <v>184</v>
      </c>
    </row>
    <row r="51" spans="1:37">
      <c r="B51" s="6" t="s">
        <v>184</v>
      </c>
      <c r="D51" s="6" t="s">
        <v>184</v>
      </c>
      <c r="F51" s="6" t="s">
        <v>184</v>
      </c>
      <c r="I51" s="6" t="s">
        <v>177</v>
      </c>
      <c r="L51" s="6" t="s">
        <v>184</v>
      </c>
      <c r="N51" s="6" t="s">
        <v>184</v>
      </c>
      <c r="V51" s="6" t="s">
        <v>184</v>
      </c>
      <c r="W51" s="6" t="s">
        <v>177</v>
      </c>
    </row>
    <row r="53" spans="1:37">
      <c r="A53" s="6" t="s">
        <v>177</v>
      </c>
      <c r="C53" s="6" t="s">
        <v>177</v>
      </c>
      <c r="F53" s="6" t="s">
        <v>184</v>
      </c>
      <c r="G53" s="6" t="s">
        <v>177</v>
      </c>
      <c r="I53" s="6" t="s">
        <v>177</v>
      </c>
      <c r="K53" s="6" t="s">
        <v>177</v>
      </c>
      <c r="N53" s="6" t="s">
        <v>184</v>
      </c>
      <c r="P53" s="6" t="s">
        <v>184</v>
      </c>
      <c r="R53" s="6" t="s">
        <v>184</v>
      </c>
      <c r="S53" s="6" t="s">
        <v>177</v>
      </c>
      <c r="U53" s="6" t="s">
        <v>177</v>
      </c>
      <c r="W53" s="6" t="s">
        <v>177</v>
      </c>
      <c r="Y53" s="6" t="s">
        <v>177</v>
      </c>
      <c r="AA53" s="6" t="s">
        <v>177</v>
      </c>
      <c r="AC53" s="6" t="s">
        <v>177</v>
      </c>
      <c r="AE53" s="6" t="s">
        <v>177</v>
      </c>
      <c r="AG53" s="6" t="s">
        <v>177</v>
      </c>
    </row>
    <row r="54" spans="1:37">
      <c r="A54" s="6" t="s">
        <v>177</v>
      </c>
      <c r="C54" s="6" t="s">
        <v>177</v>
      </c>
      <c r="E54" s="6" t="s">
        <v>177</v>
      </c>
      <c r="G54" s="6" t="s">
        <v>177</v>
      </c>
      <c r="I54" s="6" t="s">
        <v>177</v>
      </c>
      <c r="K54" s="6" t="s">
        <v>177</v>
      </c>
      <c r="M54" s="6" t="s">
        <v>177</v>
      </c>
      <c r="O54" s="6" t="s">
        <v>177</v>
      </c>
      <c r="Q54" s="6" t="s">
        <v>177</v>
      </c>
      <c r="S54" s="6" t="s">
        <v>177</v>
      </c>
      <c r="U54" s="6" t="s">
        <v>177</v>
      </c>
      <c r="W54" s="6" t="s">
        <v>177</v>
      </c>
      <c r="Y54" s="6" t="s">
        <v>177</v>
      </c>
      <c r="AA54" s="6" t="s">
        <v>177</v>
      </c>
      <c r="AC54" s="6" t="s">
        <v>177</v>
      </c>
      <c r="AE54" s="6" t="s">
        <v>177</v>
      </c>
      <c r="AG54" s="6" t="s">
        <v>177</v>
      </c>
    </row>
    <row r="55" spans="1:37">
      <c r="B55" s="6" t="s">
        <v>184</v>
      </c>
      <c r="D55" s="6" t="s">
        <v>184</v>
      </c>
      <c r="F55" s="6" t="s">
        <v>184</v>
      </c>
      <c r="G55" s="6" t="s">
        <v>177</v>
      </c>
      <c r="J55" s="6" t="s">
        <v>184</v>
      </c>
      <c r="K55" s="6" t="s">
        <v>177</v>
      </c>
      <c r="N55" s="6" t="s">
        <v>184</v>
      </c>
      <c r="P55" s="6" t="s">
        <v>184</v>
      </c>
      <c r="R55" s="6" t="s">
        <v>184</v>
      </c>
      <c r="T55" s="6" t="s">
        <v>184</v>
      </c>
      <c r="V55" s="6" t="s">
        <v>184</v>
      </c>
      <c r="W55" s="6" t="s">
        <v>177</v>
      </c>
      <c r="Y55" s="6" t="s">
        <v>177</v>
      </c>
      <c r="AA55" s="6" t="s">
        <v>177</v>
      </c>
      <c r="AD55" s="6" t="s">
        <v>184</v>
      </c>
      <c r="AF55" s="6" t="s">
        <v>184</v>
      </c>
      <c r="AH55" s="6" t="s">
        <v>184</v>
      </c>
    </row>
    <row r="56" spans="1:37">
      <c r="A56" s="6" t="s">
        <v>177</v>
      </c>
      <c r="C56" s="6" t="s">
        <v>177</v>
      </c>
      <c r="F56" s="6" t="s">
        <v>184</v>
      </c>
      <c r="G56" s="6" t="s">
        <v>177</v>
      </c>
      <c r="I56" s="6" t="s">
        <v>177</v>
      </c>
      <c r="K56" s="6" t="s">
        <v>177</v>
      </c>
      <c r="T56" s="6" t="s">
        <v>184</v>
      </c>
      <c r="U56" s="6" t="s">
        <v>177</v>
      </c>
      <c r="W56" s="6" t="s">
        <v>177</v>
      </c>
      <c r="AA56" s="6" t="s">
        <v>177</v>
      </c>
      <c r="AC56" s="6" t="s">
        <v>177</v>
      </c>
      <c r="AE56" s="6" t="s">
        <v>177</v>
      </c>
      <c r="AG56" s="6" t="s">
        <v>177</v>
      </c>
    </row>
    <row r="57" spans="1:37">
      <c r="G57" s="6" t="s">
        <v>177</v>
      </c>
      <c r="I57" s="6" t="s">
        <v>177</v>
      </c>
      <c r="P57" s="6" t="s">
        <v>184</v>
      </c>
      <c r="V57" s="6" t="s">
        <v>184</v>
      </c>
      <c r="Y57" s="6" t="s">
        <v>177</v>
      </c>
      <c r="AD57" s="6" t="s">
        <v>184</v>
      </c>
      <c r="AF57" s="6" t="s">
        <v>184</v>
      </c>
      <c r="AI57" s="6" t="s">
        <v>343</v>
      </c>
      <c r="AJ57" s="53" t="s">
        <v>984</v>
      </c>
    </row>
    <row r="59" spans="1:37">
      <c r="E59" s="6" t="s">
        <v>177</v>
      </c>
      <c r="J59" s="6" t="s">
        <v>184</v>
      </c>
      <c r="K59" s="6" t="s">
        <v>177</v>
      </c>
      <c r="N59" s="6" t="s">
        <v>184</v>
      </c>
      <c r="P59" s="6" t="s">
        <v>184</v>
      </c>
      <c r="R59" s="6" t="s">
        <v>184</v>
      </c>
      <c r="T59" s="6" t="s">
        <v>184</v>
      </c>
      <c r="V59" s="6" t="s">
        <v>184</v>
      </c>
      <c r="Y59" s="6" t="s">
        <v>177</v>
      </c>
      <c r="AB59" s="6" t="s">
        <v>184</v>
      </c>
      <c r="AE59" s="6" t="s">
        <v>177</v>
      </c>
      <c r="AG59" s="6" t="s">
        <v>177</v>
      </c>
    </row>
    <row r="60" spans="1:37">
      <c r="D60" s="6" t="s">
        <v>184</v>
      </c>
      <c r="E60" s="6" t="s">
        <v>177</v>
      </c>
      <c r="G60" s="6" t="s">
        <v>177</v>
      </c>
      <c r="I60" s="6" t="s">
        <v>177</v>
      </c>
      <c r="K60" s="6" t="s">
        <v>177</v>
      </c>
      <c r="P60" s="6" t="s">
        <v>184</v>
      </c>
      <c r="W60" s="6" t="s">
        <v>177</v>
      </c>
      <c r="AA60" s="6" t="s">
        <v>177</v>
      </c>
      <c r="AE60" s="6" t="s">
        <v>177</v>
      </c>
      <c r="AG60" s="6" t="s">
        <v>177</v>
      </c>
    </row>
    <row r="61" spans="1:37">
      <c r="A61" s="6" t="s">
        <v>177</v>
      </c>
      <c r="C61" s="6" t="s">
        <v>177</v>
      </c>
      <c r="F61" s="6" t="s">
        <v>184</v>
      </c>
      <c r="G61" s="6" t="s">
        <v>177</v>
      </c>
      <c r="I61" s="6" t="s">
        <v>177</v>
      </c>
      <c r="L61" s="6" t="s">
        <v>184</v>
      </c>
      <c r="M61" s="6" t="s">
        <v>177</v>
      </c>
      <c r="P61" s="6" t="s">
        <v>184</v>
      </c>
      <c r="Q61" s="6" t="s">
        <v>177</v>
      </c>
      <c r="T61" s="6" t="s">
        <v>184</v>
      </c>
      <c r="U61" s="6" t="s">
        <v>177</v>
      </c>
      <c r="W61" s="6" t="s">
        <v>177</v>
      </c>
      <c r="Y61" s="6" t="s">
        <v>177</v>
      </c>
      <c r="AA61" s="6" t="s">
        <v>177</v>
      </c>
      <c r="AC61" s="6" t="s">
        <v>177</v>
      </c>
      <c r="AF61" s="6" t="s">
        <v>184</v>
      </c>
      <c r="AG61" s="6" t="s">
        <v>177</v>
      </c>
    </row>
    <row r="62" spans="1:37">
      <c r="A62" s="6" t="s">
        <v>177</v>
      </c>
      <c r="C62" s="6" t="s">
        <v>177</v>
      </c>
      <c r="E62" s="6" t="s">
        <v>177</v>
      </c>
      <c r="G62" s="6" t="s">
        <v>177</v>
      </c>
      <c r="I62" s="6" t="s">
        <v>177</v>
      </c>
      <c r="K62" s="6" t="s">
        <v>177</v>
      </c>
      <c r="N62" s="6" t="s">
        <v>184</v>
      </c>
      <c r="P62" s="6" t="s">
        <v>184</v>
      </c>
      <c r="Q62" s="6" t="s">
        <v>177</v>
      </c>
      <c r="S62" s="6" t="s">
        <v>177</v>
      </c>
      <c r="U62" s="6" t="s">
        <v>177</v>
      </c>
      <c r="W62" s="6" t="s">
        <v>177</v>
      </c>
      <c r="Y62" s="6" t="s">
        <v>177</v>
      </c>
      <c r="AA62" s="6" t="s">
        <v>177</v>
      </c>
      <c r="AC62" s="6" t="s">
        <v>177</v>
      </c>
      <c r="AE62" s="6" t="s">
        <v>177</v>
      </c>
      <c r="AG62" s="6" t="s">
        <v>177</v>
      </c>
    </row>
    <row r="63" spans="1:37">
      <c r="A63" s="6" t="s">
        <v>177</v>
      </c>
      <c r="D63" s="6" t="s">
        <v>184</v>
      </c>
      <c r="E63" s="6" t="s">
        <v>177</v>
      </c>
      <c r="G63" s="6" t="s">
        <v>177</v>
      </c>
      <c r="I63" s="6" t="s">
        <v>177</v>
      </c>
      <c r="K63" s="6" t="s">
        <v>177</v>
      </c>
      <c r="M63" s="6" t="s">
        <v>177</v>
      </c>
      <c r="O63" s="6" t="s">
        <v>177</v>
      </c>
      <c r="Q63" s="6" t="s">
        <v>177</v>
      </c>
      <c r="S63" s="6" t="s">
        <v>177</v>
      </c>
      <c r="U63" s="6" t="s">
        <v>177</v>
      </c>
      <c r="W63" s="6" t="s">
        <v>177</v>
      </c>
      <c r="Y63" s="6" t="s">
        <v>177</v>
      </c>
      <c r="AA63" s="6" t="s">
        <v>177</v>
      </c>
      <c r="AC63" s="6" t="s">
        <v>177</v>
      </c>
      <c r="AE63" s="6" t="s">
        <v>177</v>
      </c>
      <c r="AG63" s="6" t="s">
        <v>177</v>
      </c>
    </row>
    <row r="64" spans="1:37">
      <c r="B64" s="6" t="s">
        <v>184</v>
      </c>
      <c r="D64" s="6" t="s">
        <v>184</v>
      </c>
      <c r="F64" s="6" t="s">
        <v>184</v>
      </c>
      <c r="H64" s="6" t="s">
        <v>184</v>
      </c>
      <c r="J64" s="6" t="s">
        <v>184</v>
      </c>
      <c r="L64" s="6" t="s">
        <v>184</v>
      </c>
      <c r="N64" s="6" t="s">
        <v>184</v>
      </c>
      <c r="P64" s="6" t="s">
        <v>184</v>
      </c>
      <c r="R64" s="6" t="s">
        <v>184</v>
      </c>
      <c r="T64" s="6" t="s">
        <v>184</v>
      </c>
      <c r="V64" s="6" t="s">
        <v>184</v>
      </c>
      <c r="X64" s="6" t="s">
        <v>184</v>
      </c>
      <c r="Z64" s="6" t="s">
        <v>184</v>
      </c>
      <c r="AB64" s="6" t="s">
        <v>184</v>
      </c>
      <c r="AD64" s="6" t="s">
        <v>184</v>
      </c>
      <c r="AF64" s="6" t="s">
        <v>184</v>
      </c>
      <c r="AH64" s="6" t="s">
        <v>184</v>
      </c>
    </row>
    <row r="65" spans="1:37">
      <c r="A65" s="6" t="s">
        <v>177</v>
      </c>
      <c r="C65" s="6" t="s">
        <v>177</v>
      </c>
      <c r="G65" s="6" t="s">
        <v>177</v>
      </c>
      <c r="I65" s="6" t="s">
        <v>177</v>
      </c>
      <c r="K65" s="6" t="s">
        <v>177</v>
      </c>
      <c r="N65" s="6" t="s">
        <v>184</v>
      </c>
      <c r="U65" s="6" t="s">
        <v>177</v>
      </c>
      <c r="W65" s="6" t="s">
        <v>177</v>
      </c>
      <c r="Y65" s="6" t="s">
        <v>177</v>
      </c>
      <c r="AA65" s="6" t="s">
        <v>177</v>
      </c>
      <c r="AC65" s="6" t="s">
        <v>177</v>
      </c>
      <c r="AF65" s="6" t="s">
        <v>184</v>
      </c>
      <c r="AG65" s="6" t="s">
        <v>177</v>
      </c>
    </row>
    <row r="66" spans="1:37">
      <c r="B66" s="6" t="s">
        <v>184</v>
      </c>
      <c r="D66" s="6" t="s">
        <v>184</v>
      </c>
      <c r="F66" s="6" t="s">
        <v>184</v>
      </c>
      <c r="G66" s="6" t="s">
        <v>177</v>
      </c>
      <c r="I66" s="6" t="s">
        <v>177</v>
      </c>
      <c r="K66" s="6" t="s">
        <v>177</v>
      </c>
      <c r="M66" s="6" t="s">
        <v>177</v>
      </c>
      <c r="O66" s="6" t="s">
        <v>177</v>
      </c>
      <c r="R66" s="6" t="s">
        <v>184</v>
      </c>
      <c r="S66" s="6" t="s">
        <v>177</v>
      </c>
      <c r="V66" s="6" t="s">
        <v>184</v>
      </c>
      <c r="W66" s="6" t="s">
        <v>177</v>
      </c>
      <c r="Y66" s="6" t="s">
        <v>177</v>
      </c>
      <c r="AA66" s="6" t="s">
        <v>177</v>
      </c>
      <c r="AD66" s="6" t="s">
        <v>184</v>
      </c>
      <c r="AE66" s="6" t="s">
        <v>177</v>
      </c>
      <c r="AG66" s="6" t="s">
        <v>177</v>
      </c>
    </row>
    <row r="67" spans="1:37">
      <c r="H67" s="6" t="s">
        <v>184</v>
      </c>
      <c r="I67" s="6" t="s">
        <v>177</v>
      </c>
      <c r="K67" s="6" t="s">
        <v>177</v>
      </c>
      <c r="O67" s="6" t="s">
        <v>177</v>
      </c>
      <c r="Q67" s="6" t="s">
        <v>177</v>
      </c>
      <c r="T67" s="6" t="s">
        <v>184</v>
      </c>
      <c r="V67" s="6" t="s">
        <v>184</v>
      </c>
      <c r="Y67" s="6" t="s">
        <v>177</v>
      </c>
      <c r="AA67" s="6" t="s">
        <v>177</v>
      </c>
      <c r="AD67" s="6" t="s">
        <v>184</v>
      </c>
      <c r="AF67" s="6" t="s">
        <v>184</v>
      </c>
    </row>
    <row r="68" spans="1:37">
      <c r="F68" s="6" t="s">
        <v>184</v>
      </c>
      <c r="G68" s="6" t="s">
        <v>177</v>
      </c>
      <c r="I68" s="6" t="s">
        <v>177</v>
      </c>
      <c r="N68" s="6" t="s">
        <v>184</v>
      </c>
      <c r="V68" s="6" t="s">
        <v>184</v>
      </c>
      <c r="AA68" s="6" t="s">
        <v>177</v>
      </c>
      <c r="AD68" s="6" t="s">
        <v>184</v>
      </c>
    </row>
    <row r="69" spans="1:37">
      <c r="B69" s="6" t="s">
        <v>184</v>
      </c>
      <c r="C69" s="6" t="s">
        <v>177</v>
      </c>
      <c r="E69" s="6" t="s">
        <v>177</v>
      </c>
      <c r="G69" s="6" t="s">
        <v>177</v>
      </c>
      <c r="I69" s="6" t="s">
        <v>177</v>
      </c>
      <c r="K69" s="6" t="s">
        <v>177</v>
      </c>
      <c r="P69" s="6" t="s">
        <v>184</v>
      </c>
      <c r="Q69" s="6" t="s">
        <v>177</v>
      </c>
      <c r="V69" s="6" t="s">
        <v>184</v>
      </c>
      <c r="Y69" s="6" t="s">
        <v>177</v>
      </c>
      <c r="AA69" s="6" t="s">
        <v>177</v>
      </c>
      <c r="AE69" s="6" t="s">
        <v>177</v>
      </c>
      <c r="AG69" s="6" t="s">
        <v>177</v>
      </c>
      <c r="AI69" s="6" t="s">
        <v>376</v>
      </c>
      <c r="AJ69" s="56" t="s">
        <v>987</v>
      </c>
      <c r="AK69" s="56" t="s">
        <v>985</v>
      </c>
    </row>
    <row r="70" spans="1:37">
      <c r="G70" s="6" t="s">
        <v>177</v>
      </c>
      <c r="I70" s="6" t="s">
        <v>177</v>
      </c>
      <c r="K70" s="6" t="s">
        <v>177</v>
      </c>
      <c r="S70" s="6" t="s">
        <v>177</v>
      </c>
      <c r="U70" s="6" t="s">
        <v>177</v>
      </c>
      <c r="W70" s="6" t="s">
        <v>177</v>
      </c>
      <c r="Y70" s="6" t="s">
        <v>177</v>
      </c>
      <c r="AA70" s="6" t="s">
        <v>177</v>
      </c>
      <c r="AG70" s="6" t="s">
        <v>177</v>
      </c>
    </row>
    <row r="71" spans="1:37">
      <c r="B71" s="6" t="s">
        <v>184</v>
      </c>
      <c r="C71" s="6" t="s">
        <v>177</v>
      </c>
      <c r="F71" s="6" t="s">
        <v>184</v>
      </c>
      <c r="G71" s="6" t="s">
        <v>177</v>
      </c>
      <c r="I71" s="6" t="s">
        <v>177</v>
      </c>
      <c r="K71" s="6" t="s">
        <v>177</v>
      </c>
      <c r="N71" s="6" t="s">
        <v>184</v>
      </c>
      <c r="O71" s="6" t="s">
        <v>177</v>
      </c>
      <c r="R71" s="6" t="s">
        <v>184</v>
      </c>
      <c r="T71" s="6" t="s">
        <v>184</v>
      </c>
      <c r="V71" s="6" t="s">
        <v>184</v>
      </c>
      <c r="W71" s="6" t="s">
        <v>177</v>
      </c>
      <c r="Y71" s="6" t="s">
        <v>177</v>
      </c>
      <c r="AA71" s="6" t="s">
        <v>177</v>
      </c>
      <c r="AC71" s="6" t="s">
        <v>177</v>
      </c>
      <c r="AE71" s="6" t="s">
        <v>177</v>
      </c>
      <c r="AH71" s="6" t="s">
        <v>184</v>
      </c>
    </row>
    <row r="72" spans="1:37">
      <c r="A72" s="6" t="s">
        <v>177</v>
      </c>
      <c r="C72" s="6" t="s">
        <v>177</v>
      </c>
      <c r="E72" s="6" t="s">
        <v>177</v>
      </c>
      <c r="G72" s="6" t="s">
        <v>177</v>
      </c>
      <c r="I72" s="6" t="s">
        <v>177</v>
      </c>
      <c r="K72" s="6" t="s">
        <v>177</v>
      </c>
      <c r="N72" s="6" t="s">
        <v>184</v>
      </c>
      <c r="O72" s="6" t="s">
        <v>177</v>
      </c>
      <c r="Q72" s="6" t="s">
        <v>177</v>
      </c>
      <c r="T72" s="6" t="s">
        <v>184</v>
      </c>
      <c r="V72" s="6" t="s">
        <v>184</v>
      </c>
      <c r="X72" s="6" t="s">
        <v>184</v>
      </c>
      <c r="Y72" s="6" t="s">
        <v>177</v>
      </c>
      <c r="AA72" s="6" t="s">
        <v>177</v>
      </c>
      <c r="AD72" s="6" t="s">
        <v>184</v>
      </c>
      <c r="AF72" s="6" t="s">
        <v>184</v>
      </c>
      <c r="AH72" s="6" t="s">
        <v>184</v>
      </c>
      <c r="AI72" s="6" t="s">
        <v>386</v>
      </c>
      <c r="AJ72" s="53" t="s">
        <v>985</v>
      </c>
    </row>
    <row r="73" spans="1:37">
      <c r="B73" s="6" t="s">
        <v>184</v>
      </c>
      <c r="E73" s="6" t="s">
        <v>177</v>
      </c>
      <c r="J73" s="6" t="s">
        <v>184</v>
      </c>
      <c r="K73" s="6" t="s">
        <v>177</v>
      </c>
      <c r="V73" s="6" t="s">
        <v>184</v>
      </c>
      <c r="X73" s="6" t="s">
        <v>184</v>
      </c>
      <c r="Y73" s="6" t="s">
        <v>177</v>
      </c>
      <c r="AB73" s="6" t="s">
        <v>184</v>
      </c>
      <c r="AD73" s="6" t="s">
        <v>184</v>
      </c>
      <c r="AH73" s="6" t="s">
        <v>184</v>
      </c>
    </row>
    <row r="74" spans="1:37">
      <c r="B74" s="6" t="s">
        <v>184</v>
      </c>
      <c r="D74" s="6" t="s">
        <v>184</v>
      </c>
      <c r="F74" s="6" t="s">
        <v>184</v>
      </c>
      <c r="G74" s="6" t="s">
        <v>177</v>
      </c>
      <c r="J74" s="6" t="s">
        <v>184</v>
      </c>
      <c r="K74" s="6" t="s">
        <v>177</v>
      </c>
      <c r="N74" s="6" t="s">
        <v>184</v>
      </c>
      <c r="P74" s="6" t="s">
        <v>184</v>
      </c>
      <c r="R74" s="6" t="s">
        <v>184</v>
      </c>
      <c r="T74" s="6" t="s">
        <v>184</v>
      </c>
      <c r="V74" s="6" t="s">
        <v>184</v>
      </c>
      <c r="X74" s="6" t="s">
        <v>184</v>
      </c>
      <c r="Y74" s="6" t="s">
        <v>177</v>
      </c>
      <c r="AB74" s="6" t="s">
        <v>184</v>
      </c>
      <c r="AD74" s="6" t="s">
        <v>184</v>
      </c>
      <c r="AF74" s="6" t="s">
        <v>184</v>
      </c>
      <c r="AH74" s="6" t="s">
        <v>184</v>
      </c>
    </row>
    <row r="76" spans="1:37">
      <c r="A76" s="6" t="s">
        <v>177</v>
      </c>
      <c r="E76" s="6" t="s">
        <v>177</v>
      </c>
      <c r="G76" s="6" t="s">
        <v>177</v>
      </c>
      <c r="I76" s="6" t="s">
        <v>177</v>
      </c>
      <c r="O76" s="6" t="s">
        <v>177</v>
      </c>
      <c r="V76" s="6" t="s">
        <v>184</v>
      </c>
      <c r="Y76" s="6" t="s">
        <v>177</v>
      </c>
      <c r="AC76" s="6" t="s">
        <v>177</v>
      </c>
      <c r="AF76" s="6" t="s">
        <v>184</v>
      </c>
    </row>
    <row r="77" spans="1:37">
      <c r="A77" s="6" t="s">
        <v>177</v>
      </c>
      <c r="C77" s="6" t="s">
        <v>177</v>
      </c>
      <c r="G77" s="6" t="s">
        <v>177</v>
      </c>
      <c r="K77" s="6" t="s">
        <v>177</v>
      </c>
      <c r="O77" s="6" t="s">
        <v>177</v>
      </c>
      <c r="W77" s="6" t="s">
        <v>177</v>
      </c>
      <c r="Y77" s="6" t="s">
        <v>177</v>
      </c>
      <c r="AA77" s="6" t="s">
        <v>177</v>
      </c>
      <c r="AE77" s="6" t="s">
        <v>177</v>
      </c>
      <c r="AG77" s="6" t="s">
        <v>177</v>
      </c>
    </row>
    <row r="78" spans="1:37">
      <c r="B78" s="6" t="s">
        <v>184</v>
      </c>
      <c r="C78" s="6" t="s">
        <v>177</v>
      </c>
      <c r="E78" s="6" t="s">
        <v>177</v>
      </c>
      <c r="G78" s="6" t="s">
        <v>177</v>
      </c>
      <c r="I78" s="6" t="s">
        <v>177</v>
      </c>
      <c r="K78" s="6" t="s">
        <v>177</v>
      </c>
      <c r="V78" s="6" t="s">
        <v>184</v>
      </c>
      <c r="W78" s="6" t="s">
        <v>177</v>
      </c>
      <c r="Y78" s="6" t="s">
        <v>177</v>
      </c>
      <c r="AA78" s="6" t="s">
        <v>177</v>
      </c>
      <c r="AE78" s="6" t="s">
        <v>177</v>
      </c>
      <c r="AG78" s="6" t="s">
        <v>177</v>
      </c>
      <c r="AI78" s="6" t="s">
        <v>401</v>
      </c>
      <c r="AJ78" s="56" t="s">
        <v>987</v>
      </c>
      <c r="AK78" s="56" t="s">
        <v>985</v>
      </c>
    </row>
    <row r="79" spans="1:37">
      <c r="K79" s="6" t="s">
        <v>177</v>
      </c>
      <c r="P79" s="6" t="s">
        <v>184</v>
      </c>
      <c r="W79" s="6" t="s">
        <v>177</v>
      </c>
      <c r="Y79" s="6" t="s">
        <v>177</v>
      </c>
      <c r="AA79" s="6" t="s">
        <v>177</v>
      </c>
      <c r="AF79" s="6" t="s">
        <v>184</v>
      </c>
      <c r="AI79" s="6" t="s">
        <v>961</v>
      </c>
      <c r="AJ79" s="53" t="s">
        <v>1061</v>
      </c>
    </row>
    <row r="80" spans="1:37">
      <c r="A80" s="6" t="s">
        <v>177</v>
      </c>
      <c r="G80" s="6" t="s">
        <v>177</v>
      </c>
      <c r="I80" s="6" t="s">
        <v>177</v>
      </c>
      <c r="K80" s="6" t="s">
        <v>177</v>
      </c>
      <c r="AA80" s="6" t="s">
        <v>177</v>
      </c>
      <c r="AE80" s="6" t="s">
        <v>177</v>
      </c>
      <c r="AI80" s="6" t="s">
        <v>410</v>
      </c>
      <c r="AJ80" s="53" t="s">
        <v>985</v>
      </c>
    </row>
    <row r="81" spans="1:36">
      <c r="G81" s="6" t="s">
        <v>177</v>
      </c>
      <c r="N81" s="6" t="s">
        <v>184</v>
      </c>
      <c r="P81" s="6" t="s">
        <v>184</v>
      </c>
      <c r="W81" s="6" t="s">
        <v>177</v>
      </c>
      <c r="Y81" s="6" t="s">
        <v>177</v>
      </c>
      <c r="AA81" s="6" t="s">
        <v>177</v>
      </c>
    </row>
    <row r="82" spans="1:36">
      <c r="A82" s="6" t="s">
        <v>177</v>
      </c>
      <c r="D82" s="6" t="s">
        <v>184</v>
      </c>
      <c r="F82" s="6" t="s">
        <v>184</v>
      </c>
      <c r="G82" s="6" t="s">
        <v>177</v>
      </c>
      <c r="I82" s="6" t="s">
        <v>177</v>
      </c>
      <c r="K82" s="6" t="s">
        <v>177</v>
      </c>
      <c r="N82" s="6" t="s">
        <v>184</v>
      </c>
      <c r="O82" s="6" t="s">
        <v>177</v>
      </c>
      <c r="R82" s="6" t="s">
        <v>184</v>
      </c>
      <c r="T82" s="6" t="s">
        <v>184</v>
      </c>
      <c r="V82" s="6" t="s">
        <v>184</v>
      </c>
      <c r="W82" s="6" t="s">
        <v>177</v>
      </c>
      <c r="Z82" s="6" t="s">
        <v>184</v>
      </c>
      <c r="AA82" s="6" t="s">
        <v>177</v>
      </c>
      <c r="AD82" s="6" t="s">
        <v>184</v>
      </c>
      <c r="AE82" s="6" t="s">
        <v>177</v>
      </c>
      <c r="AG82" s="6" t="s">
        <v>177</v>
      </c>
    </row>
    <row r="83" spans="1:36">
      <c r="E83" s="6" t="s">
        <v>177</v>
      </c>
      <c r="G83" s="6" t="s">
        <v>177</v>
      </c>
      <c r="I83" s="6" t="s">
        <v>177</v>
      </c>
      <c r="K83" s="6" t="s">
        <v>177</v>
      </c>
      <c r="M83" s="6" t="s">
        <v>177</v>
      </c>
      <c r="S83" s="6" t="s">
        <v>177</v>
      </c>
      <c r="Y83" s="6" t="s">
        <v>177</v>
      </c>
      <c r="AA83" s="6" t="s">
        <v>177</v>
      </c>
      <c r="AC83" s="6" t="s">
        <v>177</v>
      </c>
      <c r="AH83" s="6" t="s">
        <v>184</v>
      </c>
    </row>
    <row r="84" spans="1:36">
      <c r="B84" s="6" t="s">
        <v>184</v>
      </c>
      <c r="C84" s="6" t="s">
        <v>177</v>
      </c>
      <c r="F84" s="6" t="s">
        <v>184</v>
      </c>
      <c r="G84" s="6" t="s">
        <v>177</v>
      </c>
      <c r="I84" s="6" t="s">
        <v>177</v>
      </c>
      <c r="K84" s="6" t="s">
        <v>177</v>
      </c>
      <c r="N84" s="6" t="s">
        <v>184</v>
      </c>
      <c r="O84" s="6" t="s">
        <v>177</v>
      </c>
      <c r="R84" s="6" t="s">
        <v>184</v>
      </c>
      <c r="T84" s="6" t="s">
        <v>184</v>
      </c>
      <c r="V84" s="6" t="s">
        <v>184</v>
      </c>
      <c r="W84" s="6" t="s">
        <v>177</v>
      </c>
      <c r="Y84" s="6" t="s">
        <v>177</v>
      </c>
      <c r="AA84" s="6" t="s">
        <v>177</v>
      </c>
      <c r="AD84" s="6" t="s">
        <v>184</v>
      </c>
      <c r="AF84" s="6" t="s">
        <v>184</v>
      </c>
      <c r="AG84" s="6" t="s">
        <v>177</v>
      </c>
    </row>
    <row r="85" spans="1:36">
      <c r="B85" s="6" t="s">
        <v>184</v>
      </c>
      <c r="E85" s="6" t="s">
        <v>177</v>
      </c>
      <c r="G85" s="6" t="s">
        <v>177</v>
      </c>
      <c r="I85" s="6" t="s">
        <v>177</v>
      </c>
      <c r="K85" s="6" t="s">
        <v>177</v>
      </c>
      <c r="W85" s="6" t="s">
        <v>177</v>
      </c>
      <c r="Y85" s="6" t="s">
        <v>177</v>
      </c>
      <c r="AE85" s="6" t="s">
        <v>177</v>
      </c>
      <c r="AI85" s="6" t="s">
        <v>425</v>
      </c>
      <c r="AJ85" s="53" t="s">
        <v>986</v>
      </c>
    </row>
    <row r="87" spans="1:36">
      <c r="A87" s="6" t="s">
        <v>177</v>
      </c>
      <c r="C87" s="6" t="s">
        <v>177</v>
      </c>
      <c r="F87" s="6" t="s">
        <v>184</v>
      </c>
      <c r="J87" s="6" t="s">
        <v>184</v>
      </c>
      <c r="N87" s="6" t="s">
        <v>184</v>
      </c>
      <c r="P87" s="6" t="s">
        <v>184</v>
      </c>
      <c r="S87" s="6" t="s">
        <v>177</v>
      </c>
      <c r="W87" s="6" t="s">
        <v>177</v>
      </c>
      <c r="Y87" s="6" t="s">
        <v>177</v>
      </c>
      <c r="AC87" s="6" t="s">
        <v>177</v>
      </c>
      <c r="AF87" s="6" t="s">
        <v>184</v>
      </c>
      <c r="AG87" s="6" t="s">
        <v>177</v>
      </c>
      <c r="AI87" s="6" t="s">
        <v>429</v>
      </c>
      <c r="AJ87" s="53" t="s">
        <v>982</v>
      </c>
    </row>
    <row r="88" spans="1:36">
      <c r="E88" s="6" t="s">
        <v>177</v>
      </c>
      <c r="I88" s="6" t="s">
        <v>177</v>
      </c>
      <c r="K88" s="6" t="s">
        <v>177</v>
      </c>
      <c r="O88" s="6" t="s">
        <v>177</v>
      </c>
      <c r="S88" s="6" t="s">
        <v>177</v>
      </c>
      <c r="V88" s="6" t="s">
        <v>184</v>
      </c>
      <c r="W88" s="6" t="s">
        <v>177</v>
      </c>
      <c r="Y88" s="6" t="s">
        <v>177</v>
      </c>
      <c r="AA88" s="6" t="s">
        <v>177</v>
      </c>
      <c r="AE88" s="6" t="s">
        <v>177</v>
      </c>
      <c r="AI88" s="6" t="s">
        <v>437</v>
      </c>
      <c r="AJ88" s="53" t="s">
        <v>987</v>
      </c>
    </row>
    <row r="89" spans="1:36">
      <c r="I89" s="6" t="s">
        <v>177</v>
      </c>
      <c r="K89" s="6" t="s">
        <v>177</v>
      </c>
      <c r="V89" s="6" t="s">
        <v>184</v>
      </c>
      <c r="AA89" s="6" t="s">
        <v>177</v>
      </c>
      <c r="AD89" s="6" t="s">
        <v>184</v>
      </c>
      <c r="AF89" s="6" t="s">
        <v>184</v>
      </c>
    </row>
    <row r="90" spans="1:36">
      <c r="A90" s="6" t="s">
        <v>177</v>
      </c>
      <c r="C90" s="6" t="s">
        <v>177</v>
      </c>
      <c r="F90" s="6" t="s">
        <v>184</v>
      </c>
      <c r="L90" s="6" t="s">
        <v>184</v>
      </c>
      <c r="O90" s="6" t="s">
        <v>177</v>
      </c>
      <c r="V90" s="6" t="s">
        <v>184</v>
      </c>
      <c r="W90" s="6" t="s">
        <v>177</v>
      </c>
      <c r="AA90" s="6" t="s">
        <v>177</v>
      </c>
      <c r="AC90" s="6" t="s">
        <v>177</v>
      </c>
      <c r="AE90" s="6" t="s">
        <v>177</v>
      </c>
    </row>
    <row r="91" spans="1:36">
      <c r="C91" s="6" t="s">
        <v>177</v>
      </c>
      <c r="K91" s="6" t="s">
        <v>177</v>
      </c>
      <c r="U91" s="6" t="s">
        <v>177</v>
      </c>
      <c r="W91" s="6" t="s">
        <v>177</v>
      </c>
      <c r="Y91" s="6" t="s">
        <v>177</v>
      </c>
      <c r="AA91" s="6" t="s">
        <v>177</v>
      </c>
      <c r="AC91" s="6" t="s">
        <v>177</v>
      </c>
      <c r="AG91" s="6" t="s">
        <v>177</v>
      </c>
      <c r="AI91" s="6" t="s">
        <v>445</v>
      </c>
      <c r="AJ91" s="53" t="s">
        <v>983</v>
      </c>
    </row>
    <row r="92" spans="1:36">
      <c r="A92" s="6" t="s">
        <v>177</v>
      </c>
      <c r="C92" s="6" t="s">
        <v>177</v>
      </c>
      <c r="G92" s="6" t="s">
        <v>177</v>
      </c>
      <c r="I92" s="6" t="s">
        <v>177</v>
      </c>
      <c r="K92" s="6" t="s">
        <v>177</v>
      </c>
      <c r="S92" s="6" t="s">
        <v>177</v>
      </c>
      <c r="W92" s="6" t="s">
        <v>177</v>
      </c>
      <c r="Y92" s="6" t="s">
        <v>177</v>
      </c>
      <c r="AA92" s="6" t="s">
        <v>177</v>
      </c>
    </row>
    <row r="93" spans="1:36">
      <c r="E93" s="6" t="s">
        <v>177</v>
      </c>
      <c r="I93" s="6" t="s">
        <v>177</v>
      </c>
      <c r="K93" s="6" t="s">
        <v>177</v>
      </c>
      <c r="Q93" s="6" t="s">
        <v>177</v>
      </c>
      <c r="V93" s="6" t="s">
        <v>184</v>
      </c>
      <c r="W93" s="6" t="s">
        <v>177</v>
      </c>
      <c r="Y93" s="6" t="s">
        <v>177</v>
      </c>
      <c r="AA93" s="6" t="s">
        <v>177</v>
      </c>
      <c r="AE93" s="6" t="s">
        <v>177</v>
      </c>
      <c r="AG93" s="6" t="s">
        <v>177</v>
      </c>
    </row>
    <row r="95" spans="1:36">
      <c r="A95" s="6" t="s">
        <v>177</v>
      </c>
      <c r="I95" s="6" t="s">
        <v>177</v>
      </c>
      <c r="K95" s="6" t="s">
        <v>177</v>
      </c>
      <c r="O95" s="6" t="s">
        <v>177</v>
      </c>
      <c r="W95" s="6" t="s">
        <v>177</v>
      </c>
      <c r="Y95" s="6" t="s">
        <v>177</v>
      </c>
      <c r="AA95" s="6" t="s">
        <v>177</v>
      </c>
      <c r="AE95" s="6" t="s">
        <v>177</v>
      </c>
    </row>
    <row r="96" spans="1:36">
      <c r="A96" s="6" t="s">
        <v>177</v>
      </c>
      <c r="C96" s="6" t="s">
        <v>177</v>
      </c>
      <c r="E96" s="6" t="s">
        <v>177</v>
      </c>
      <c r="G96" s="6" t="s">
        <v>177</v>
      </c>
      <c r="I96" s="6" t="s">
        <v>177</v>
      </c>
      <c r="K96" s="6" t="s">
        <v>177</v>
      </c>
      <c r="N96" s="6" t="s">
        <v>184</v>
      </c>
      <c r="O96" s="6" t="s">
        <v>177</v>
      </c>
      <c r="W96" s="6" t="s">
        <v>177</v>
      </c>
      <c r="Y96" s="6" t="s">
        <v>177</v>
      </c>
      <c r="AA96" s="6" t="s">
        <v>177</v>
      </c>
      <c r="AC96" s="6" t="s">
        <v>177</v>
      </c>
      <c r="AE96" s="6" t="s">
        <v>177</v>
      </c>
      <c r="AG96" s="6" t="s">
        <v>177</v>
      </c>
      <c r="AI96" s="6" t="s">
        <v>463</v>
      </c>
      <c r="AJ96" s="53" t="s">
        <v>987</v>
      </c>
    </row>
    <row r="98" spans="1:37">
      <c r="B98" s="6" t="s">
        <v>184</v>
      </c>
      <c r="D98" s="6" t="s">
        <v>184</v>
      </c>
      <c r="E98" s="6" t="s">
        <v>177</v>
      </c>
      <c r="G98" s="6" t="s">
        <v>177</v>
      </c>
      <c r="I98" s="6" t="s">
        <v>177</v>
      </c>
      <c r="K98" s="6" t="s">
        <v>177</v>
      </c>
      <c r="M98" s="6" t="s">
        <v>177</v>
      </c>
      <c r="P98" s="6" t="s">
        <v>184</v>
      </c>
      <c r="R98" s="6" t="s">
        <v>184</v>
      </c>
      <c r="S98" s="6" t="s">
        <v>177</v>
      </c>
      <c r="V98" s="6" t="s">
        <v>184</v>
      </c>
      <c r="X98" s="6" t="s">
        <v>184</v>
      </c>
      <c r="Y98" s="6" t="s">
        <v>177</v>
      </c>
      <c r="AB98" s="6" t="s">
        <v>184</v>
      </c>
      <c r="AF98" s="6" t="s">
        <v>184</v>
      </c>
      <c r="AH98" s="6" t="s">
        <v>184</v>
      </c>
    </row>
    <row r="99" spans="1:37">
      <c r="A99" s="6" t="s">
        <v>177</v>
      </c>
      <c r="D99" s="6" t="s">
        <v>184</v>
      </c>
      <c r="F99" s="6" t="s">
        <v>184</v>
      </c>
      <c r="I99" s="6" t="s">
        <v>177</v>
      </c>
      <c r="K99" s="6" t="s">
        <v>177</v>
      </c>
      <c r="P99" s="6" t="s">
        <v>184</v>
      </c>
      <c r="T99" s="6" t="s">
        <v>184</v>
      </c>
      <c r="W99" s="6" t="s">
        <v>177</v>
      </c>
      <c r="AA99" s="6" t="s">
        <v>177</v>
      </c>
      <c r="AD99" s="6" t="s">
        <v>184</v>
      </c>
    </row>
    <row r="100" spans="1:37">
      <c r="B100" s="6" t="s">
        <v>184</v>
      </c>
      <c r="D100" s="6" t="s">
        <v>184</v>
      </c>
      <c r="E100" s="6" t="s">
        <v>177</v>
      </c>
      <c r="I100" s="6" t="s">
        <v>177</v>
      </c>
      <c r="V100" s="6" t="s">
        <v>184</v>
      </c>
      <c r="Y100" s="6" t="s">
        <v>177</v>
      </c>
    </row>
    <row r="101" spans="1:37">
      <c r="B101" s="6" t="s">
        <v>184</v>
      </c>
      <c r="J101" s="6" t="s">
        <v>184</v>
      </c>
      <c r="N101" s="6" t="s">
        <v>184</v>
      </c>
      <c r="P101" s="6" t="s">
        <v>184</v>
      </c>
      <c r="U101" s="6" t="s">
        <v>177</v>
      </c>
      <c r="W101" s="6" t="s">
        <v>177</v>
      </c>
      <c r="AA101" s="6" t="s">
        <v>177</v>
      </c>
      <c r="AD101" s="6" t="s">
        <v>184</v>
      </c>
      <c r="AG101" s="6" t="s">
        <v>177</v>
      </c>
      <c r="AI101" s="6" t="s">
        <v>475</v>
      </c>
      <c r="AJ101" s="53" t="s">
        <v>1061</v>
      </c>
    </row>
    <row r="102" spans="1:37">
      <c r="A102" s="6" t="s">
        <v>177</v>
      </c>
      <c r="I102" s="6" t="s">
        <v>177</v>
      </c>
      <c r="K102" s="6" t="s">
        <v>177</v>
      </c>
      <c r="Q102" s="6" t="s">
        <v>177</v>
      </c>
      <c r="S102" s="6" t="s">
        <v>177</v>
      </c>
      <c r="Y102" s="6" t="s">
        <v>177</v>
      </c>
      <c r="AA102" s="6" t="s">
        <v>177</v>
      </c>
      <c r="AG102" s="6" t="s">
        <v>177</v>
      </c>
    </row>
    <row r="103" spans="1:37">
      <c r="B103" s="6" t="s">
        <v>184</v>
      </c>
      <c r="G103" s="6" t="s">
        <v>177</v>
      </c>
      <c r="I103" s="6" t="s">
        <v>177</v>
      </c>
      <c r="K103" s="6" t="s">
        <v>177</v>
      </c>
      <c r="P103" s="6" t="s">
        <v>184</v>
      </c>
      <c r="Y103" s="6" t="s">
        <v>177</v>
      </c>
    </row>
    <row r="105" spans="1:37">
      <c r="A105" s="6" t="s">
        <v>177</v>
      </c>
      <c r="C105" s="6" t="s">
        <v>177</v>
      </c>
      <c r="E105" s="6" t="s">
        <v>177</v>
      </c>
      <c r="G105" s="6" t="s">
        <v>177</v>
      </c>
      <c r="I105" s="6" t="s">
        <v>177</v>
      </c>
      <c r="K105" s="6" t="s">
        <v>177</v>
      </c>
      <c r="O105" s="6" t="s">
        <v>177</v>
      </c>
      <c r="S105" s="6" t="s">
        <v>177</v>
      </c>
      <c r="U105" s="6" t="s">
        <v>177</v>
      </c>
      <c r="W105" s="6" t="s">
        <v>177</v>
      </c>
      <c r="Y105" s="6" t="s">
        <v>177</v>
      </c>
      <c r="AA105" s="6" t="s">
        <v>177</v>
      </c>
      <c r="AC105" s="6" t="s">
        <v>177</v>
      </c>
      <c r="AE105" s="6" t="s">
        <v>177</v>
      </c>
      <c r="AG105" s="6" t="s">
        <v>177</v>
      </c>
    </row>
    <row r="106" spans="1:37">
      <c r="A106" s="6" t="s">
        <v>177</v>
      </c>
      <c r="C106" s="6" t="s">
        <v>177</v>
      </c>
      <c r="F106" s="6" t="s">
        <v>184</v>
      </c>
      <c r="I106" s="6" t="s">
        <v>177</v>
      </c>
      <c r="K106" s="6" t="s">
        <v>177</v>
      </c>
      <c r="N106" s="6" t="s">
        <v>184</v>
      </c>
      <c r="P106" s="6" t="s">
        <v>184</v>
      </c>
      <c r="T106" s="6" t="s">
        <v>184</v>
      </c>
      <c r="W106" s="6" t="s">
        <v>177</v>
      </c>
      <c r="Y106" s="6" t="s">
        <v>177</v>
      </c>
      <c r="AB106" s="6" t="s">
        <v>184</v>
      </c>
      <c r="AC106" s="6" t="s">
        <v>177</v>
      </c>
      <c r="AF106" s="6" t="s">
        <v>184</v>
      </c>
      <c r="AG106" s="6" t="s">
        <v>177</v>
      </c>
    </row>
    <row r="107" spans="1:37">
      <c r="A107" s="6" t="s">
        <v>177</v>
      </c>
      <c r="I107" s="6" t="s">
        <v>177</v>
      </c>
      <c r="K107" s="6" t="s">
        <v>177</v>
      </c>
      <c r="U107" s="6" t="s">
        <v>177</v>
      </c>
      <c r="W107" s="6" t="s">
        <v>177</v>
      </c>
      <c r="Y107" s="6" t="s">
        <v>177</v>
      </c>
      <c r="AA107" s="6" t="s">
        <v>177</v>
      </c>
      <c r="AC107" s="6" t="s">
        <v>177</v>
      </c>
    </row>
    <row r="108" spans="1:37">
      <c r="A108" s="6" t="s">
        <v>177</v>
      </c>
      <c r="C108" s="6" t="s">
        <v>177</v>
      </c>
      <c r="F108" s="6" t="s">
        <v>184</v>
      </c>
      <c r="G108" s="6" t="s">
        <v>177</v>
      </c>
      <c r="I108" s="6" t="s">
        <v>177</v>
      </c>
      <c r="K108" s="6" t="s">
        <v>177</v>
      </c>
      <c r="N108" s="6" t="s">
        <v>184</v>
      </c>
      <c r="P108" s="6" t="s">
        <v>184</v>
      </c>
      <c r="Q108" s="6" t="s">
        <v>177</v>
      </c>
      <c r="T108" s="6" t="s">
        <v>184</v>
      </c>
      <c r="U108" s="6" t="s">
        <v>177</v>
      </c>
      <c r="W108" s="6" t="s">
        <v>177</v>
      </c>
      <c r="Y108" s="6" t="s">
        <v>177</v>
      </c>
      <c r="AA108" s="6" t="s">
        <v>177</v>
      </c>
      <c r="AC108" s="6" t="s">
        <v>177</v>
      </c>
      <c r="AF108" s="6" t="s">
        <v>184</v>
      </c>
      <c r="AG108" s="6" t="s">
        <v>177</v>
      </c>
    </row>
    <row r="109" spans="1:37">
      <c r="A109" s="6" t="s">
        <v>177</v>
      </c>
      <c r="C109" s="6" t="s">
        <v>177</v>
      </c>
      <c r="F109" s="6" t="s">
        <v>184</v>
      </c>
      <c r="G109" s="6" t="s">
        <v>177</v>
      </c>
      <c r="I109" s="6" t="s">
        <v>177</v>
      </c>
      <c r="K109" s="6" t="s">
        <v>177</v>
      </c>
      <c r="N109" s="6" t="s">
        <v>184</v>
      </c>
      <c r="P109" s="6" t="s">
        <v>184</v>
      </c>
      <c r="R109" s="6" t="s">
        <v>184</v>
      </c>
      <c r="T109" s="6" t="s">
        <v>184</v>
      </c>
      <c r="V109" s="6" t="s">
        <v>184</v>
      </c>
      <c r="W109" s="6" t="s">
        <v>177</v>
      </c>
      <c r="Y109" s="6" t="s">
        <v>177</v>
      </c>
      <c r="AA109" s="6" t="s">
        <v>177</v>
      </c>
      <c r="AD109" s="6" t="s">
        <v>184</v>
      </c>
      <c r="AF109" s="6" t="s">
        <v>184</v>
      </c>
      <c r="AG109" s="6" t="s">
        <v>177</v>
      </c>
    </row>
    <row r="110" spans="1:37">
      <c r="C110" s="6" t="s">
        <v>177</v>
      </c>
      <c r="E110" s="6" t="s">
        <v>177</v>
      </c>
      <c r="G110" s="6" t="s">
        <v>177</v>
      </c>
      <c r="I110" s="6" t="s">
        <v>177</v>
      </c>
      <c r="K110" s="6" t="s">
        <v>177</v>
      </c>
      <c r="M110" s="6" t="s">
        <v>177</v>
      </c>
      <c r="P110" s="6" t="s">
        <v>184</v>
      </c>
      <c r="Q110" s="6" t="s">
        <v>177</v>
      </c>
      <c r="U110" s="6" t="s">
        <v>177</v>
      </c>
      <c r="W110" s="6" t="s">
        <v>177</v>
      </c>
      <c r="Y110" s="6" t="s">
        <v>177</v>
      </c>
      <c r="AA110" s="6" t="s">
        <v>177</v>
      </c>
      <c r="AC110" s="6" t="s">
        <v>177</v>
      </c>
      <c r="AE110" s="6" t="s">
        <v>177</v>
      </c>
      <c r="AG110" s="6" t="s">
        <v>177</v>
      </c>
    </row>
    <row r="111" spans="1:37">
      <c r="A111" s="6" t="s">
        <v>177</v>
      </c>
      <c r="C111" s="6" t="s">
        <v>177</v>
      </c>
      <c r="F111" s="6" t="s">
        <v>184</v>
      </c>
      <c r="G111" s="6" t="s">
        <v>177</v>
      </c>
      <c r="I111" s="6" t="s">
        <v>177</v>
      </c>
      <c r="K111" s="6" t="s">
        <v>177</v>
      </c>
      <c r="N111" s="6" t="s">
        <v>184</v>
      </c>
      <c r="O111" s="6" t="s">
        <v>177</v>
      </c>
      <c r="Q111" s="6" t="s">
        <v>177</v>
      </c>
      <c r="S111" s="6" t="s">
        <v>177</v>
      </c>
      <c r="V111" s="6" t="s">
        <v>184</v>
      </c>
      <c r="W111" s="6" t="s">
        <v>177</v>
      </c>
      <c r="Y111" s="6" t="s">
        <v>177</v>
      </c>
      <c r="AA111" s="6" t="s">
        <v>177</v>
      </c>
      <c r="AD111" s="6" t="s">
        <v>184</v>
      </c>
      <c r="AE111" s="6" t="s">
        <v>177</v>
      </c>
      <c r="AG111" s="6" t="s">
        <v>177</v>
      </c>
      <c r="AI111" s="6" t="s">
        <v>512</v>
      </c>
      <c r="AJ111" s="56" t="s">
        <v>987</v>
      </c>
      <c r="AK111" s="56" t="s">
        <v>984</v>
      </c>
    </row>
    <row r="112" spans="1:37">
      <c r="A112" s="6" t="s">
        <v>177</v>
      </c>
      <c r="C112" s="6" t="s">
        <v>177</v>
      </c>
      <c r="G112" s="6" t="s">
        <v>177</v>
      </c>
      <c r="I112" s="6" t="s">
        <v>177</v>
      </c>
      <c r="K112" s="6" t="s">
        <v>177</v>
      </c>
      <c r="W112" s="6" t="s">
        <v>177</v>
      </c>
      <c r="Y112" s="6" t="s">
        <v>177</v>
      </c>
      <c r="AA112" s="6" t="s">
        <v>177</v>
      </c>
      <c r="AC112" s="6" t="s">
        <v>177</v>
      </c>
    </row>
    <row r="113" spans="1:37">
      <c r="A113" s="6" t="s">
        <v>177</v>
      </c>
      <c r="C113" s="6" t="s">
        <v>177</v>
      </c>
      <c r="G113" s="6" t="s">
        <v>177</v>
      </c>
      <c r="I113" s="6" t="s">
        <v>177</v>
      </c>
      <c r="K113" s="6" t="s">
        <v>177</v>
      </c>
      <c r="P113" s="6" t="s">
        <v>184</v>
      </c>
      <c r="W113" s="6" t="s">
        <v>177</v>
      </c>
      <c r="Y113" s="6" t="s">
        <v>177</v>
      </c>
      <c r="AA113" s="6" t="s">
        <v>177</v>
      </c>
      <c r="AF113" s="6" t="s">
        <v>184</v>
      </c>
      <c r="AG113" s="6" t="s">
        <v>177</v>
      </c>
    </row>
    <row r="114" spans="1:37">
      <c r="B114" s="6" t="s">
        <v>184</v>
      </c>
      <c r="D114" s="6" t="s">
        <v>184</v>
      </c>
      <c r="H114" s="6" t="s">
        <v>184</v>
      </c>
      <c r="K114" s="6" t="s">
        <v>177</v>
      </c>
      <c r="N114" s="6" t="s">
        <v>184</v>
      </c>
      <c r="P114" s="6" t="s">
        <v>184</v>
      </c>
      <c r="T114" s="6" t="s">
        <v>184</v>
      </c>
      <c r="V114" s="6" t="s">
        <v>184</v>
      </c>
      <c r="W114" s="6" t="s">
        <v>177</v>
      </c>
      <c r="Y114" s="6" t="s">
        <v>177</v>
      </c>
      <c r="AA114" s="6" t="s">
        <v>177</v>
      </c>
      <c r="AD114" s="6" t="s">
        <v>184</v>
      </c>
      <c r="AF114" s="6" t="s">
        <v>184</v>
      </c>
    </row>
    <row r="115" spans="1:37">
      <c r="B115" s="6" t="s">
        <v>184</v>
      </c>
      <c r="C115" s="6" t="s">
        <v>177</v>
      </c>
      <c r="E115" s="6" t="s">
        <v>177</v>
      </c>
      <c r="G115" s="6" t="s">
        <v>177</v>
      </c>
      <c r="I115" s="6" t="s">
        <v>177</v>
      </c>
      <c r="K115" s="6" t="s">
        <v>177</v>
      </c>
      <c r="P115" s="6" t="s">
        <v>184</v>
      </c>
      <c r="Q115" s="6" t="s">
        <v>177</v>
      </c>
      <c r="T115" s="6" t="s">
        <v>184</v>
      </c>
      <c r="U115" s="6" t="s">
        <v>177</v>
      </c>
      <c r="W115" s="6" t="s">
        <v>177</v>
      </c>
      <c r="Y115" s="6" t="s">
        <v>177</v>
      </c>
      <c r="AA115" s="6" t="s">
        <v>177</v>
      </c>
      <c r="AD115" s="6" t="s">
        <v>184</v>
      </c>
      <c r="AE115" s="6" t="s">
        <v>177</v>
      </c>
      <c r="AH115" s="6" t="s">
        <v>184</v>
      </c>
      <c r="AI115" s="6" t="s">
        <v>529</v>
      </c>
      <c r="AJ115" s="56" t="s">
        <v>986</v>
      </c>
      <c r="AK115" s="56" t="s">
        <v>985</v>
      </c>
    </row>
    <row r="116" spans="1:37">
      <c r="A116" s="6" t="s">
        <v>177</v>
      </c>
      <c r="E116" s="6" t="s">
        <v>177</v>
      </c>
      <c r="I116" s="6" t="s">
        <v>177</v>
      </c>
      <c r="K116" s="6" t="s">
        <v>177</v>
      </c>
      <c r="T116" s="6" t="s">
        <v>184</v>
      </c>
      <c r="Y116" s="6" t="s">
        <v>177</v>
      </c>
      <c r="AA116" s="6" t="s">
        <v>177</v>
      </c>
      <c r="AD116" s="6" t="s">
        <v>184</v>
      </c>
    </row>
    <row r="117" spans="1:37">
      <c r="B117" s="6" t="s">
        <v>184</v>
      </c>
      <c r="E117" s="6" t="s">
        <v>177</v>
      </c>
      <c r="I117" s="6" t="s">
        <v>177</v>
      </c>
      <c r="V117" s="6" t="s">
        <v>184</v>
      </c>
      <c r="X117" s="6" t="s">
        <v>184</v>
      </c>
      <c r="Y117" s="6" t="s">
        <v>177</v>
      </c>
      <c r="AA117" s="6" t="s">
        <v>177</v>
      </c>
      <c r="AD117" s="6" t="s">
        <v>184</v>
      </c>
      <c r="AF117" s="6" t="s">
        <v>184</v>
      </c>
      <c r="AH117" s="6" t="s">
        <v>184</v>
      </c>
      <c r="AI117" s="6" t="s">
        <v>536</v>
      </c>
      <c r="AJ117" s="56" t="s">
        <v>987</v>
      </c>
      <c r="AK117" s="56" t="s">
        <v>984</v>
      </c>
    </row>
    <row r="118" spans="1:37">
      <c r="A118" s="6" t="s">
        <v>177</v>
      </c>
      <c r="C118" s="6" t="s">
        <v>177</v>
      </c>
      <c r="I118" s="6" t="s">
        <v>177</v>
      </c>
      <c r="K118" s="6" t="s">
        <v>177</v>
      </c>
      <c r="O118" s="6" t="s">
        <v>177</v>
      </c>
      <c r="W118" s="6" t="s">
        <v>177</v>
      </c>
      <c r="Y118" s="6" t="s">
        <v>177</v>
      </c>
      <c r="AD118" s="6" t="s">
        <v>184</v>
      </c>
      <c r="AE118" s="6" t="s">
        <v>177</v>
      </c>
    </row>
    <row r="119" spans="1:37">
      <c r="A119" s="6" t="s">
        <v>177</v>
      </c>
      <c r="C119" s="6" t="s">
        <v>177</v>
      </c>
      <c r="E119" s="6" t="s">
        <v>177</v>
      </c>
      <c r="G119" s="6" t="s">
        <v>177</v>
      </c>
      <c r="I119" s="6" t="s">
        <v>177</v>
      </c>
      <c r="K119" s="6" t="s">
        <v>177</v>
      </c>
      <c r="P119" s="6" t="s">
        <v>184</v>
      </c>
      <c r="Q119" s="6" t="s">
        <v>177</v>
      </c>
      <c r="T119" s="6" t="s">
        <v>184</v>
      </c>
      <c r="U119" s="6" t="s">
        <v>177</v>
      </c>
      <c r="W119" s="6" t="s">
        <v>177</v>
      </c>
      <c r="Z119" s="6" t="s">
        <v>184</v>
      </c>
      <c r="AA119" s="6" t="s">
        <v>177</v>
      </c>
      <c r="AD119" s="6" t="s">
        <v>184</v>
      </c>
      <c r="AF119" s="6" t="s">
        <v>184</v>
      </c>
      <c r="AG119" s="6" t="s">
        <v>177</v>
      </c>
    </row>
    <row r="120" spans="1:37">
      <c r="B120" s="6" t="s">
        <v>184</v>
      </c>
      <c r="D120" s="6" t="s">
        <v>184</v>
      </c>
      <c r="E120" s="6" t="s">
        <v>177</v>
      </c>
      <c r="G120" s="6" t="s">
        <v>177</v>
      </c>
      <c r="I120" s="6" t="s">
        <v>177</v>
      </c>
      <c r="K120" s="6" t="s">
        <v>177</v>
      </c>
      <c r="Q120" s="6" t="s">
        <v>177</v>
      </c>
      <c r="V120" s="6" t="s">
        <v>184</v>
      </c>
      <c r="W120" s="6" t="s">
        <v>177</v>
      </c>
      <c r="Y120" s="6" t="s">
        <v>177</v>
      </c>
      <c r="AA120" s="6" t="s">
        <v>177</v>
      </c>
      <c r="AC120" s="6" t="s">
        <v>177</v>
      </c>
      <c r="AE120" s="6" t="s">
        <v>177</v>
      </c>
      <c r="AH120" s="6" t="s">
        <v>184</v>
      </c>
    </row>
    <row r="121" spans="1:37">
      <c r="A121" s="6" t="s">
        <v>177</v>
      </c>
      <c r="C121" s="6" t="s">
        <v>177</v>
      </c>
      <c r="E121" s="6" t="s">
        <v>177</v>
      </c>
      <c r="G121" s="6" t="s">
        <v>177</v>
      </c>
      <c r="I121" s="6" t="s">
        <v>177</v>
      </c>
      <c r="K121" s="6" t="s">
        <v>177</v>
      </c>
      <c r="M121" s="6" t="s">
        <v>177</v>
      </c>
      <c r="O121" s="6" t="s">
        <v>177</v>
      </c>
      <c r="Q121" s="6" t="s">
        <v>177</v>
      </c>
      <c r="T121" s="6" t="s">
        <v>184</v>
      </c>
      <c r="U121" s="6" t="s">
        <v>177</v>
      </c>
      <c r="W121" s="6" t="s">
        <v>177</v>
      </c>
      <c r="Y121" s="6" t="s">
        <v>177</v>
      </c>
      <c r="AA121" s="6" t="s">
        <v>177</v>
      </c>
      <c r="AC121" s="6" t="s">
        <v>177</v>
      </c>
      <c r="AE121" s="6" t="s">
        <v>177</v>
      </c>
      <c r="AG121" s="6" t="s">
        <v>177</v>
      </c>
      <c r="AI121" s="6" t="s">
        <v>551</v>
      </c>
      <c r="AJ121" s="53" t="s">
        <v>981</v>
      </c>
    </row>
    <row r="122" spans="1:37">
      <c r="U122" s="6" t="s">
        <v>177</v>
      </c>
      <c r="W122" s="6" t="s">
        <v>177</v>
      </c>
      <c r="AA122" s="6" t="s">
        <v>177</v>
      </c>
      <c r="AG122" s="6" t="s">
        <v>177</v>
      </c>
      <c r="AI122" s="6" t="s">
        <v>561</v>
      </c>
      <c r="AJ122" s="53" t="s">
        <v>982</v>
      </c>
    </row>
    <row r="123" spans="1:37">
      <c r="I123" s="6" t="s">
        <v>177</v>
      </c>
      <c r="K123" s="6" t="s">
        <v>177</v>
      </c>
      <c r="N123" s="6" t="s">
        <v>184</v>
      </c>
      <c r="T123" s="6" t="s">
        <v>184</v>
      </c>
      <c r="Y123" s="6" t="s">
        <v>177</v>
      </c>
      <c r="AA123" s="6" t="s">
        <v>177</v>
      </c>
      <c r="AF123" s="6" t="s">
        <v>184</v>
      </c>
    </row>
    <row r="124" spans="1:37">
      <c r="B124" s="6" t="s">
        <v>184</v>
      </c>
      <c r="D124" s="6" t="s">
        <v>184</v>
      </c>
      <c r="F124" s="6" t="s">
        <v>184</v>
      </c>
      <c r="H124" s="6" t="s">
        <v>184</v>
      </c>
      <c r="I124" s="6" t="s">
        <v>177</v>
      </c>
      <c r="K124" s="6" t="s">
        <v>177</v>
      </c>
      <c r="N124" s="6" t="s">
        <v>184</v>
      </c>
      <c r="P124" s="6" t="s">
        <v>184</v>
      </c>
      <c r="R124" s="6" t="s">
        <v>184</v>
      </c>
      <c r="S124" s="6" t="s">
        <v>177</v>
      </c>
      <c r="U124" s="6" t="s">
        <v>177</v>
      </c>
      <c r="W124" s="6" t="s">
        <v>177</v>
      </c>
      <c r="Y124" s="6" t="s">
        <v>177</v>
      </c>
      <c r="AB124" s="6" t="s">
        <v>184</v>
      </c>
      <c r="AC124" s="6" t="s">
        <v>177</v>
      </c>
      <c r="AF124" s="6" t="s">
        <v>184</v>
      </c>
      <c r="AG124" s="6" t="s">
        <v>177</v>
      </c>
    </row>
    <row r="125" spans="1:37">
      <c r="B125" s="6" t="s">
        <v>184</v>
      </c>
      <c r="D125" s="6" t="s">
        <v>184</v>
      </c>
      <c r="E125" s="6" t="s">
        <v>177</v>
      </c>
      <c r="I125" s="6" t="s">
        <v>177</v>
      </c>
      <c r="K125" s="6" t="s">
        <v>177</v>
      </c>
      <c r="N125" s="6" t="s">
        <v>184</v>
      </c>
      <c r="O125" s="6" t="s">
        <v>177</v>
      </c>
      <c r="S125" s="6" t="s">
        <v>177</v>
      </c>
      <c r="V125" s="6" t="s">
        <v>184</v>
      </c>
      <c r="W125" s="6" t="s">
        <v>177</v>
      </c>
      <c r="Y125" s="6" t="s">
        <v>177</v>
      </c>
      <c r="AA125" s="6" t="s">
        <v>177</v>
      </c>
      <c r="AF125" s="6" t="s">
        <v>184</v>
      </c>
    </row>
    <row r="126" spans="1:37">
      <c r="A126" s="6" t="s">
        <v>177</v>
      </c>
      <c r="O126" s="6" t="s">
        <v>177</v>
      </c>
      <c r="W126" s="6" t="s">
        <v>177</v>
      </c>
      <c r="Y126" s="6" t="s">
        <v>177</v>
      </c>
      <c r="AG126" s="6" t="s">
        <v>177</v>
      </c>
    </row>
    <row r="127" spans="1:37">
      <c r="B127" s="6" t="s">
        <v>184</v>
      </c>
      <c r="C127" s="6" t="s">
        <v>177</v>
      </c>
      <c r="F127" s="6" t="s">
        <v>184</v>
      </c>
      <c r="G127" s="6" t="s">
        <v>177</v>
      </c>
      <c r="I127" s="6" t="s">
        <v>177</v>
      </c>
      <c r="K127" s="6" t="s">
        <v>177</v>
      </c>
      <c r="N127" s="6" t="s">
        <v>184</v>
      </c>
      <c r="P127" s="6" t="s">
        <v>184</v>
      </c>
      <c r="R127" s="6" t="s">
        <v>184</v>
      </c>
      <c r="S127" s="6" t="s">
        <v>177</v>
      </c>
      <c r="V127" s="6" t="s">
        <v>184</v>
      </c>
      <c r="W127" s="6" t="s">
        <v>177</v>
      </c>
      <c r="Y127" s="6" t="s">
        <v>177</v>
      </c>
      <c r="AA127" s="6" t="s">
        <v>177</v>
      </c>
      <c r="AD127" s="6" t="s">
        <v>184</v>
      </c>
      <c r="AF127" s="6" t="s">
        <v>184</v>
      </c>
      <c r="AG127" s="6" t="s">
        <v>177</v>
      </c>
    </row>
    <row r="129" spans="1:37">
      <c r="F129" s="6" t="s">
        <v>184</v>
      </c>
      <c r="I129" s="6" t="s">
        <v>177</v>
      </c>
      <c r="K129" s="6" t="s">
        <v>177</v>
      </c>
      <c r="T129" s="6" t="s">
        <v>184</v>
      </c>
      <c r="V129" s="6" t="s">
        <v>184</v>
      </c>
      <c r="Y129" s="6" t="s">
        <v>177</v>
      </c>
      <c r="AA129" s="6" t="s">
        <v>177</v>
      </c>
      <c r="AD129" s="6" t="s">
        <v>184</v>
      </c>
      <c r="AF129" s="6" t="s">
        <v>184</v>
      </c>
    </row>
    <row r="130" spans="1:37">
      <c r="A130" s="6" t="s">
        <v>177</v>
      </c>
      <c r="C130" s="6" t="s">
        <v>177</v>
      </c>
      <c r="F130" s="6" t="s">
        <v>184</v>
      </c>
      <c r="G130" s="6" t="s">
        <v>177</v>
      </c>
      <c r="J130" s="6" t="s">
        <v>184</v>
      </c>
      <c r="K130" s="6" t="s">
        <v>177</v>
      </c>
      <c r="N130" s="6" t="s">
        <v>184</v>
      </c>
      <c r="P130" s="6" t="s">
        <v>184</v>
      </c>
      <c r="R130" s="6" t="s">
        <v>184</v>
      </c>
      <c r="S130" s="6" t="s">
        <v>177</v>
      </c>
      <c r="U130" s="6" t="s">
        <v>177</v>
      </c>
      <c r="W130" s="6" t="s">
        <v>177</v>
      </c>
      <c r="Y130" s="6" t="s">
        <v>177</v>
      </c>
      <c r="AB130" s="6" t="s">
        <v>184</v>
      </c>
      <c r="AC130" s="6" t="s">
        <v>177</v>
      </c>
      <c r="AE130" s="6" t="s">
        <v>177</v>
      </c>
      <c r="AH130" s="6" t="s">
        <v>184</v>
      </c>
    </row>
    <row r="131" spans="1:37">
      <c r="B131" s="6" t="s">
        <v>184</v>
      </c>
      <c r="D131" s="6" t="s">
        <v>184</v>
      </c>
      <c r="F131" s="6" t="s">
        <v>184</v>
      </c>
      <c r="G131" s="6" t="s">
        <v>177</v>
      </c>
      <c r="I131" s="6" t="s">
        <v>177</v>
      </c>
      <c r="K131" s="6" t="s">
        <v>177</v>
      </c>
      <c r="N131" s="6" t="s">
        <v>184</v>
      </c>
      <c r="P131" s="6" t="s">
        <v>184</v>
      </c>
      <c r="R131" s="6" t="s">
        <v>184</v>
      </c>
      <c r="S131" s="6" t="s">
        <v>177</v>
      </c>
      <c r="V131" s="6" t="s">
        <v>184</v>
      </c>
      <c r="X131" s="6" t="s">
        <v>184</v>
      </c>
      <c r="Y131" s="6" t="s">
        <v>177</v>
      </c>
      <c r="AA131" s="6" t="s">
        <v>177</v>
      </c>
      <c r="AD131" s="6" t="s">
        <v>184</v>
      </c>
      <c r="AE131" s="6" t="s">
        <v>177</v>
      </c>
      <c r="AH131" s="6" t="s">
        <v>184</v>
      </c>
    </row>
    <row r="132" spans="1:37">
      <c r="F132" s="6" t="s">
        <v>184</v>
      </c>
      <c r="G132" s="6" t="s">
        <v>177</v>
      </c>
      <c r="I132" s="6" t="s">
        <v>177</v>
      </c>
      <c r="K132" s="6" t="s">
        <v>177</v>
      </c>
      <c r="N132" s="6" t="s">
        <v>184</v>
      </c>
      <c r="R132" s="6" t="s">
        <v>184</v>
      </c>
      <c r="S132" s="6" t="s">
        <v>177</v>
      </c>
      <c r="Y132" s="6" t="s">
        <v>177</v>
      </c>
      <c r="AA132" s="6" t="s">
        <v>177</v>
      </c>
      <c r="AF132" s="6" t="s">
        <v>184</v>
      </c>
    </row>
    <row r="133" spans="1:37">
      <c r="A133" s="6" t="s">
        <v>177</v>
      </c>
      <c r="C133" s="6" t="s">
        <v>177</v>
      </c>
      <c r="E133" s="6" t="s">
        <v>177</v>
      </c>
      <c r="G133" s="6" t="s">
        <v>177</v>
      </c>
      <c r="I133" s="6" t="s">
        <v>177</v>
      </c>
      <c r="K133" s="6" t="s">
        <v>177</v>
      </c>
      <c r="M133" s="6" t="s">
        <v>177</v>
      </c>
      <c r="O133" s="6" t="s">
        <v>177</v>
      </c>
      <c r="S133" s="6" t="s">
        <v>177</v>
      </c>
      <c r="V133" s="6" t="s">
        <v>184</v>
      </c>
      <c r="X133" s="6" t="s">
        <v>184</v>
      </c>
      <c r="Z133" s="6" t="s">
        <v>184</v>
      </c>
      <c r="AA133" s="6" t="s">
        <v>177</v>
      </c>
      <c r="AD133" s="6" t="s">
        <v>184</v>
      </c>
      <c r="AI133" s="6" t="s">
        <v>965</v>
      </c>
      <c r="AJ133" s="53" t="s">
        <v>987</v>
      </c>
    </row>
    <row r="134" spans="1:37">
      <c r="A134" s="6" t="s">
        <v>177</v>
      </c>
      <c r="C134" s="6" t="s">
        <v>177</v>
      </c>
      <c r="G134" s="6" t="s">
        <v>177</v>
      </c>
      <c r="I134" s="6" t="s">
        <v>177</v>
      </c>
      <c r="K134" s="6" t="s">
        <v>177</v>
      </c>
      <c r="N134" s="6" t="s">
        <v>184</v>
      </c>
      <c r="O134" s="6" t="s">
        <v>177</v>
      </c>
      <c r="S134" s="6" t="s">
        <v>177</v>
      </c>
      <c r="W134" s="6" t="s">
        <v>177</v>
      </c>
      <c r="Y134" s="6" t="s">
        <v>177</v>
      </c>
      <c r="AA134" s="6" t="s">
        <v>177</v>
      </c>
      <c r="AE134" s="6" t="s">
        <v>177</v>
      </c>
      <c r="AG134" s="6" t="s">
        <v>177</v>
      </c>
    </row>
    <row r="135" spans="1:37">
      <c r="B135" s="6" t="s">
        <v>184</v>
      </c>
      <c r="D135" s="6" t="s">
        <v>184</v>
      </c>
      <c r="F135" s="6" t="s">
        <v>184</v>
      </c>
      <c r="G135" s="6" t="s">
        <v>177</v>
      </c>
      <c r="I135" s="6" t="s">
        <v>177</v>
      </c>
      <c r="N135" s="6" t="s">
        <v>184</v>
      </c>
      <c r="T135" s="6" t="s">
        <v>184</v>
      </c>
      <c r="V135" s="6" t="s">
        <v>184</v>
      </c>
      <c r="X135" s="6" t="s">
        <v>184</v>
      </c>
      <c r="AD135" s="6" t="s">
        <v>184</v>
      </c>
      <c r="AH135" s="6" t="s">
        <v>184</v>
      </c>
    </row>
    <row r="136" spans="1:37">
      <c r="C136" s="6" t="s">
        <v>177</v>
      </c>
      <c r="G136" s="6" t="s">
        <v>177</v>
      </c>
      <c r="I136" s="6" t="s">
        <v>177</v>
      </c>
      <c r="K136" s="6" t="s">
        <v>177</v>
      </c>
      <c r="M136" s="6" t="s">
        <v>177</v>
      </c>
      <c r="O136" s="6" t="s">
        <v>177</v>
      </c>
      <c r="U136" s="6" t="s">
        <v>177</v>
      </c>
      <c r="W136" s="6" t="s">
        <v>177</v>
      </c>
      <c r="Y136" s="6" t="s">
        <v>177</v>
      </c>
      <c r="AA136" s="6" t="s">
        <v>177</v>
      </c>
      <c r="AD136" s="6" t="s">
        <v>184</v>
      </c>
      <c r="AE136" s="6" t="s">
        <v>177</v>
      </c>
      <c r="AG136" s="6" t="s">
        <v>177</v>
      </c>
    </row>
    <row r="137" spans="1:37">
      <c r="G137" s="6" t="s">
        <v>177</v>
      </c>
      <c r="I137" s="6" t="s">
        <v>177</v>
      </c>
      <c r="V137" s="6" t="s">
        <v>184</v>
      </c>
      <c r="W137" s="6" t="s">
        <v>177</v>
      </c>
      <c r="Y137" s="6" t="s">
        <v>177</v>
      </c>
      <c r="AA137" s="6" t="s">
        <v>177</v>
      </c>
      <c r="AF137" s="6" t="s">
        <v>184</v>
      </c>
    </row>
    <row r="138" spans="1:37">
      <c r="A138" s="6" t="s">
        <v>177</v>
      </c>
      <c r="C138" s="6" t="s">
        <v>177</v>
      </c>
      <c r="F138" s="6" t="s">
        <v>184</v>
      </c>
      <c r="G138" s="6" t="s">
        <v>177</v>
      </c>
      <c r="J138" s="6" t="s">
        <v>184</v>
      </c>
      <c r="K138" s="6" t="s">
        <v>177</v>
      </c>
      <c r="N138" s="6" t="s">
        <v>184</v>
      </c>
      <c r="P138" s="6" t="s">
        <v>184</v>
      </c>
      <c r="R138" s="6" t="s">
        <v>184</v>
      </c>
      <c r="T138" s="6" t="s">
        <v>184</v>
      </c>
      <c r="V138" s="6" t="s">
        <v>184</v>
      </c>
      <c r="X138" s="6" t="s">
        <v>184</v>
      </c>
      <c r="Y138" s="6" t="s">
        <v>177</v>
      </c>
      <c r="AA138" s="6" t="s">
        <v>177</v>
      </c>
      <c r="AD138" s="6" t="s">
        <v>184</v>
      </c>
      <c r="AF138" s="6" t="s">
        <v>184</v>
      </c>
      <c r="AH138" s="6" t="s">
        <v>184</v>
      </c>
    </row>
    <row r="139" spans="1:37">
      <c r="A139" s="6" t="s">
        <v>177</v>
      </c>
      <c r="C139" s="6" t="s">
        <v>177</v>
      </c>
      <c r="G139" s="6" t="s">
        <v>177</v>
      </c>
      <c r="I139" s="6" t="s">
        <v>177</v>
      </c>
      <c r="K139" s="6" t="s">
        <v>177</v>
      </c>
      <c r="N139" s="6" t="s">
        <v>184</v>
      </c>
      <c r="O139" s="6" t="s">
        <v>177</v>
      </c>
      <c r="T139" s="6" t="s">
        <v>184</v>
      </c>
      <c r="V139" s="6" t="s">
        <v>184</v>
      </c>
      <c r="W139" s="6" t="s">
        <v>177</v>
      </c>
      <c r="Y139" s="6" t="s">
        <v>177</v>
      </c>
      <c r="AA139" s="6" t="s">
        <v>177</v>
      </c>
      <c r="AC139" s="6" t="s">
        <v>177</v>
      </c>
      <c r="AF139" s="6" t="s">
        <v>184</v>
      </c>
      <c r="AH139" s="6" t="s">
        <v>184</v>
      </c>
    </row>
    <row r="140" spans="1:37">
      <c r="C140" s="6" t="s">
        <v>177</v>
      </c>
      <c r="G140" s="6" t="s">
        <v>177</v>
      </c>
      <c r="I140" s="6" t="s">
        <v>177</v>
      </c>
      <c r="K140" s="6" t="s">
        <v>177</v>
      </c>
      <c r="U140" s="6" t="s">
        <v>177</v>
      </c>
      <c r="W140" s="6" t="s">
        <v>177</v>
      </c>
      <c r="Y140" s="6" t="s">
        <v>177</v>
      </c>
      <c r="AA140" s="6" t="s">
        <v>177</v>
      </c>
      <c r="AC140" s="6" t="s">
        <v>177</v>
      </c>
      <c r="AE140" s="6" t="s">
        <v>177</v>
      </c>
      <c r="AG140" s="6" t="s">
        <v>177</v>
      </c>
    </row>
    <row r="141" spans="1:37">
      <c r="A141" s="6" t="s">
        <v>177</v>
      </c>
      <c r="C141" s="6" t="s">
        <v>177</v>
      </c>
      <c r="E141" s="6" t="s">
        <v>177</v>
      </c>
      <c r="G141" s="6" t="s">
        <v>177</v>
      </c>
      <c r="I141" s="6" t="s">
        <v>177</v>
      </c>
      <c r="K141" s="6" t="s">
        <v>177</v>
      </c>
      <c r="M141" s="6" t="s">
        <v>177</v>
      </c>
      <c r="P141" s="6" t="s">
        <v>184</v>
      </c>
      <c r="R141" s="6" t="s">
        <v>184</v>
      </c>
      <c r="S141" s="6" t="s">
        <v>177</v>
      </c>
      <c r="V141" s="6" t="s">
        <v>184</v>
      </c>
      <c r="W141" s="6" t="s">
        <v>177</v>
      </c>
      <c r="Y141" s="6" t="s">
        <v>177</v>
      </c>
      <c r="AA141" s="6" t="s">
        <v>177</v>
      </c>
      <c r="AC141" s="6" t="s">
        <v>177</v>
      </c>
      <c r="AE141" s="6" t="s">
        <v>177</v>
      </c>
      <c r="AG141" s="6" t="s">
        <v>177</v>
      </c>
    </row>
    <row r="142" spans="1:37">
      <c r="A142" s="6" t="s">
        <v>177</v>
      </c>
      <c r="C142" s="6" t="s">
        <v>177</v>
      </c>
      <c r="F142" s="6" t="s">
        <v>184</v>
      </c>
      <c r="G142" s="6" t="s">
        <v>177</v>
      </c>
      <c r="I142" s="6" t="s">
        <v>177</v>
      </c>
      <c r="K142" s="6" t="s">
        <v>177</v>
      </c>
      <c r="M142" s="6" t="s">
        <v>177</v>
      </c>
      <c r="O142" s="6" t="s">
        <v>177</v>
      </c>
      <c r="Q142" s="6" t="s">
        <v>177</v>
      </c>
      <c r="T142" s="6" t="s">
        <v>184</v>
      </c>
      <c r="V142" s="6" t="s">
        <v>184</v>
      </c>
      <c r="W142" s="6" t="s">
        <v>177</v>
      </c>
      <c r="Y142" s="6" t="s">
        <v>177</v>
      </c>
      <c r="AA142" s="6" t="s">
        <v>177</v>
      </c>
      <c r="AD142" s="6" t="s">
        <v>184</v>
      </c>
      <c r="AE142" s="6" t="s">
        <v>177</v>
      </c>
      <c r="AG142" s="6" t="s">
        <v>177</v>
      </c>
    </row>
    <row r="143" spans="1:37">
      <c r="B143" s="6" t="s">
        <v>184</v>
      </c>
      <c r="D143" s="6" t="s">
        <v>184</v>
      </c>
      <c r="F143" s="6" t="s">
        <v>184</v>
      </c>
      <c r="H143" s="6" t="s">
        <v>184</v>
      </c>
      <c r="I143" s="6" t="s">
        <v>177</v>
      </c>
      <c r="N143" s="6" t="s">
        <v>184</v>
      </c>
      <c r="R143" s="6" t="s">
        <v>184</v>
      </c>
      <c r="X143" s="6" t="s">
        <v>184</v>
      </c>
      <c r="AB143" s="6" t="s">
        <v>184</v>
      </c>
      <c r="AD143" s="6" t="s">
        <v>184</v>
      </c>
      <c r="AH143" s="6" t="s">
        <v>184</v>
      </c>
      <c r="AI143" s="6" t="s">
        <v>1028</v>
      </c>
      <c r="AJ143" s="56" t="s">
        <v>1061</v>
      </c>
      <c r="AK143" s="56" t="s">
        <v>982</v>
      </c>
    </row>
    <row r="144" spans="1:37">
      <c r="A144" s="6" t="s">
        <v>177</v>
      </c>
      <c r="C144" s="6" t="s">
        <v>177</v>
      </c>
      <c r="G144" s="6" t="s">
        <v>177</v>
      </c>
      <c r="K144" s="6" t="s">
        <v>177</v>
      </c>
      <c r="P144" s="6" t="s">
        <v>184</v>
      </c>
      <c r="U144" s="6" t="s">
        <v>177</v>
      </c>
      <c r="W144" s="6" t="s">
        <v>177</v>
      </c>
      <c r="Y144" s="6" t="s">
        <v>177</v>
      </c>
      <c r="AA144" s="6" t="s">
        <v>177</v>
      </c>
      <c r="AC144" s="6" t="s">
        <v>177</v>
      </c>
      <c r="AG144" s="6" t="s">
        <v>177</v>
      </c>
    </row>
    <row r="145" spans="1:38">
      <c r="A145" s="6" t="s">
        <v>177</v>
      </c>
      <c r="C145" s="6" t="s">
        <v>177</v>
      </c>
      <c r="E145" s="6" t="s">
        <v>177</v>
      </c>
      <c r="G145" s="6" t="s">
        <v>177</v>
      </c>
      <c r="I145" s="6" t="s">
        <v>177</v>
      </c>
      <c r="K145" s="6" t="s">
        <v>177</v>
      </c>
      <c r="M145" s="6" t="s">
        <v>177</v>
      </c>
      <c r="O145" s="6" t="s">
        <v>177</v>
      </c>
      <c r="Q145" s="6" t="s">
        <v>177</v>
      </c>
      <c r="S145" s="6" t="s">
        <v>177</v>
      </c>
      <c r="U145" s="6" t="s">
        <v>177</v>
      </c>
      <c r="W145" s="6" t="s">
        <v>177</v>
      </c>
      <c r="Y145" s="6" t="s">
        <v>177</v>
      </c>
      <c r="AA145" s="6" t="s">
        <v>177</v>
      </c>
      <c r="AC145" s="6" t="s">
        <v>177</v>
      </c>
      <c r="AE145" s="6" t="s">
        <v>177</v>
      </c>
      <c r="AG145" s="6" t="s">
        <v>177</v>
      </c>
    </row>
    <row r="146" spans="1:38">
      <c r="B146" s="6" t="s">
        <v>184</v>
      </c>
      <c r="D146" s="6" t="s">
        <v>184</v>
      </c>
      <c r="E146" s="6" t="s">
        <v>177</v>
      </c>
      <c r="G146" s="6" t="s">
        <v>177</v>
      </c>
      <c r="I146" s="6" t="s">
        <v>177</v>
      </c>
      <c r="K146" s="6" t="s">
        <v>177</v>
      </c>
      <c r="N146" s="6" t="s">
        <v>184</v>
      </c>
      <c r="O146" s="6" t="s">
        <v>177</v>
      </c>
      <c r="R146" s="6" t="s">
        <v>184</v>
      </c>
      <c r="S146" s="6" t="s">
        <v>177</v>
      </c>
      <c r="U146" s="6" t="s">
        <v>177</v>
      </c>
      <c r="W146" s="6" t="s">
        <v>177</v>
      </c>
      <c r="Y146" s="6" t="s">
        <v>177</v>
      </c>
      <c r="AA146" s="6" t="s">
        <v>177</v>
      </c>
      <c r="AC146" s="6" t="s">
        <v>177</v>
      </c>
      <c r="AE146" s="6" t="s">
        <v>177</v>
      </c>
      <c r="AH146" s="6" t="s">
        <v>184</v>
      </c>
    </row>
    <row r="147" spans="1:38">
      <c r="F147" s="6" t="s">
        <v>184</v>
      </c>
      <c r="I147" s="6" t="s">
        <v>177</v>
      </c>
      <c r="K147" s="6" t="s">
        <v>177</v>
      </c>
      <c r="N147" s="6" t="s">
        <v>184</v>
      </c>
      <c r="P147" s="6" t="s">
        <v>184</v>
      </c>
      <c r="S147" s="6" t="s">
        <v>177</v>
      </c>
      <c r="V147" s="6" t="s">
        <v>184</v>
      </c>
      <c r="W147" s="6" t="s">
        <v>177</v>
      </c>
      <c r="AA147" s="6" t="s">
        <v>177</v>
      </c>
      <c r="AD147" s="6" t="s">
        <v>184</v>
      </c>
      <c r="AH147" s="6" t="s">
        <v>184</v>
      </c>
    </row>
    <row r="148" spans="1:38">
      <c r="A148" s="6" t="s">
        <v>177</v>
      </c>
      <c r="C148" s="6" t="s">
        <v>177</v>
      </c>
      <c r="F148" s="6" t="s">
        <v>184</v>
      </c>
      <c r="G148" s="6" t="s">
        <v>177</v>
      </c>
      <c r="J148" s="6" t="s">
        <v>184</v>
      </c>
      <c r="L148" s="6" t="s">
        <v>184</v>
      </c>
      <c r="N148" s="6" t="s">
        <v>184</v>
      </c>
      <c r="P148" s="6" t="s">
        <v>184</v>
      </c>
      <c r="V148" s="6" t="s">
        <v>184</v>
      </c>
      <c r="W148" s="6" t="s">
        <v>177</v>
      </c>
      <c r="Z148" s="6" t="s">
        <v>184</v>
      </c>
      <c r="AA148" s="6" t="s">
        <v>177</v>
      </c>
      <c r="AD148" s="6" t="s">
        <v>184</v>
      </c>
      <c r="AE148" s="6" t="s">
        <v>177</v>
      </c>
      <c r="AG148" s="6" t="s">
        <v>177</v>
      </c>
    </row>
    <row r="149" spans="1:38">
      <c r="A149" s="6" t="s">
        <v>177</v>
      </c>
      <c r="F149" s="6" t="s">
        <v>184</v>
      </c>
      <c r="G149" s="6" t="s">
        <v>177</v>
      </c>
      <c r="J149" s="6" t="s">
        <v>184</v>
      </c>
      <c r="K149" s="6" t="s">
        <v>177</v>
      </c>
      <c r="N149" s="6" t="s">
        <v>184</v>
      </c>
      <c r="O149" s="6" t="s">
        <v>177</v>
      </c>
      <c r="Q149" s="6" t="s">
        <v>177</v>
      </c>
      <c r="T149" s="6" t="s">
        <v>184</v>
      </c>
      <c r="U149" s="6" t="s">
        <v>177</v>
      </c>
      <c r="W149" s="6" t="s">
        <v>177</v>
      </c>
      <c r="AB149" s="6" t="s">
        <v>184</v>
      </c>
      <c r="AE149" s="6" t="s">
        <v>177</v>
      </c>
      <c r="AG149" s="6" t="s">
        <v>177</v>
      </c>
      <c r="AI149" s="6" t="s">
        <v>645</v>
      </c>
      <c r="AJ149" s="56" t="s">
        <v>1050</v>
      </c>
      <c r="AK149" s="56" t="s">
        <v>984</v>
      </c>
      <c r="AL149" s="56" t="s">
        <v>980</v>
      </c>
    </row>
    <row r="150" spans="1:38">
      <c r="B150" s="6" t="s">
        <v>184</v>
      </c>
      <c r="C150" s="6" t="s">
        <v>177</v>
      </c>
      <c r="F150" s="6" t="s">
        <v>184</v>
      </c>
      <c r="H150" s="6" t="s">
        <v>184</v>
      </c>
      <c r="I150" s="6" t="s">
        <v>177</v>
      </c>
      <c r="K150" s="6" t="s">
        <v>177</v>
      </c>
      <c r="N150" s="6" t="s">
        <v>184</v>
      </c>
      <c r="P150" s="6" t="s">
        <v>184</v>
      </c>
      <c r="R150" s="6" t="s">
        <v>184</v>
      </c>
      <c r="S150" s="6" t="s">
        <v>177</v>
      </c>
      <c r="U150" s="6" t="s">
        <v>177</v>
      </c>
      <c r="W150" s="6" t="s">
        <v>177</v>
      </c>
      <c r="Y150" s="6" t="s">
        <v>177</v>
      </c>
      <c r="AA150" s="6" t="s">
        <v>177</v>
      </c>
      <c r="AC150" s="6" t="s">
        <v>177</v>
      </c>
      <c r="AF150" s="6" t="s">
        <v>184</v>
      </c>
      <c r="AG150" s="6" t="s">
        <v>177</v>
      </c>
      <c r="AI150" s="6" t="s">
        <v>651</v>
      </c>
      <c r="AJ150" s="56" t="s">
        <v>1067</v>
      </c>
      <c r="AK150" s="56" t="s">
        <v>982</v>
      </c>
      <c r="AL150" s="56" t="s">
        <v>1061</v>
      </c>
    </row>
    <row r="151" spans="1:38">
      <c r="B151" s="6" t="s">
        <v>184</v>
      </c>
      <c r="D151" s="6" t="s">
        <v>184</v>
      </c>
      <c r="F151" s="6" t="s">
        <v>184</v>
      </c>
      <c r="G151" s="6" t="s">
        <v>177</v>
      </c>
      <c r="J151" s="6" t="s">
        <v>184</v>
      </c>
      <c r="K151" s="6" t="s">
        <v>177</v>
      </c>
      <c r="N151" s="6" t="s">
        <v>184</v>
      </c>
      <c r="P151" s="6" t="s">
        <v>184</v>
      </c>
      <c r="R151" s="6" t="s">
        <v>184</v>
      </c>
      <c r="T151" s="6" t="s">
        <v>184</v>
      </c>
      <c r="U151" s="6" t="s">
        <v>177</v>
      </c>
      <c r="W151" s="6" t="s">
        <v>177</v>
      </c>
      <c r="Y151" s="6" t="s">
        <v>177</v>
      </c>
      <c r="AB151" s="6" t="s">
        <v>184</v>
      </c>
      <c r="AC151" s="6" t="s">
        <v>177</v>
      </c>
      <c r="AF151" s="6" t="s">
        <v>184</v>
      </c>
      <c r="AG151" s="6" t="s">
        <v>177</v>
      </c>
    </row>
    <row r="152" spans="1:38">
      <c r="A152" s="6" t="s">
        <v>177</v>
      </c>
      <c r="C152" s="6" t="s">
        <v>177</v>
      </c>
      <c r="F152" s="6" t="s">
        <v>184</v>
      </c>
      <c r="G152" s="6" t="s">
        <v>177</v>
      </c>
      <c r="I152" s="6" t="s">
        <v>177</v>
      </c>
      <c r="K152" s="6" t="s">
        <v>177</v>
      </c>
      <c r="T152" s="6" t="s">
        <v>184</v>
      </c>
      <c r="W152" s="6" t="s">
        <v>177</v>
      </c>
      <c r="Y152" s="6" t="s">
        <v>177</v>
      </c>
      <c r="AA152" s="6" t="s">
        <v>177</v>
      </c>
      <c r="AC152" s="6" t="s">
        <v>177</v>
      </c>
      <c r="AG152" s="6" t="s">
        <v>177</v>
      </c>
      <c r="AI152" s="6" t="s">
        <v>659</v>
      </c>
      <c r="AJ152" s="53" t="s">
        <v>986</v>
      </c>
    </row>
    <row r="153" spans="1:38">
      <c r="B153" s="6" t="s">
        <v>184</v>
      </c>
      <c r="D153" s="6" t="s">
        <v>184</v>
      </c>
      <c r="G153" s="6" t="s">
        <v>177</v>
      </c>
      <c r="I153" s="6" t="s">
        <v>177</v>
      </c>
      <c r="K153" s="6" t="s">
        <v>177</v>
      </c>
      <c r="O153" s="6" t="s">
        <v>177</v>
      </c>
      <c r="Q153" s="6" t="s">
        <v>177</v>
      </c>
      <c r="T153" s="6" t="s">
        <v>184</v>
      </c>
      <c r="V153" s="6" t="s">
        <v>184</v>
      </c>
      <c r="W153" s="6" t="s">
        <v>177</v>
      </c>
      <c r="Y153" s="6" t="s">
        <v>177</v>
      </c>
      <c r="AD153" s="6" t="s">
        <v>184</v>
      </c>
      <c r="AE153" s="6" t="s">
        <v>177</v>
      </c>
      <c r="AH153" s="6" t="s">
        <v>184</v>
      </c>
      <c r="AI153" s="6" t="s">
        <v>664</v>
      </c>
      <c r="AJ153" s="56" t="s">
        <v>984</v>
      </c>
      <c r="AK153" s="56" t="s">
        <v>985</v>
      </c>
      <c r="AL153" s="56" t="s">
        <v>986</v>
      </c>
    </row>
    <row r="154" spans="1:38">
      <c r="A154" s="6" t="s">
        <v>177</v>
      </c>
      <c r="C154" s="6" t="s">
        <v>177</v>
      </c>
      <c r="E154" s="6" t="s">
        <v>177</v>
      </c>
      <c r="G154" s="6" t="s">
        <v>177</v>
      </c>
      <c r="I154" s="6" t="s">
        <v>177</v>
      </c>
      <c r="K154" s="6" t="s">
        <v>177</v>
      </c>
      <c r="M154" s="6" t="s">
        <v>177</v>
      </c>
      <c r="O154" s="6" t="s">
        <v>177</v>
      </c>
      <c r="Q154" s="6" t="s">
        <v>177</v>
      </c>
      <c r="T154" s="6" t="s">
        <v>184</v>
      </c>
      <c r="U154" s="6" t="s">
        <v>177</v>
      </c>
      <c r="W154" s="6" t="s">
        <v>177</v>
      </c>
      <c r="Y154" s="6" t="s">
        <v>177</v>
      </c>
      <c r="AA154" s="6" t="s">
        <v>177</v>
      </c>
      <c r="AC154" s="6" t="s">
        <v>177</v>
      </c>
      <c r="AE154" s="6" t="s">
        <v>177</v>
      </c>
      <c r="AG154" s="6" t="s">
        <v>177</v>
      </c>
    </row>
    <row r="155" spans="1:38">
      <c r="I155" s="6" t="s">
        <v>177</v>
      </c>
      <c r="N155" s="6" t="s">
        <v>184</v>
      </c>
      <c r="S155" s="6" t="s">
        <v>177</v>
      </c>
      <c r="X155" s="6" t="s">
        <v>184</v>
      </c>
      <c r="Y155" s="6" t="s">
        <v>177</v>
      </c>
      <c r="AF155" s="6" t="s">
        <v>184</v>
      </c>
      <c r="AH155" s="6" t="s">
        <v>184</v>
      </c>
    </row>
    <row r="156" spans="1:38">
      <c r="A156" s="6" t="s">
        <v>177</v>
      </c>
      <c r="C156" s="6" t="s">
        <v>177</v>
      </c>
      <c r="F156" s="6" t="s">
        <v>184</v>
      </c>
      <c r="H156" s="6" t="s">
        <v>184</v>
      </c>
      <c r="I156" s="6" t="s">
        <v>177</v>
      </c>
      <c r="K156" s="6" t="s">
        <v>177</v>
      </c>
      <c r="N156" s="6" t="s">
        <v>184</v>
      </c>
      <c r="P156" s="6" t="s">
        <v>184</v>
      </c>
      <c r="Q156" s="6" t="s">
        <v>177</v>
      </c>
      <c r="S156" s="6" t="s">
        <v>177</v>
      </c>
      <c r="V156" s="6" t="s">
        <v>184</v>
      </c>
      <c r="W156" s="6" t="s">
        <v>177</v>
      </c>
      <c r="Y156" s="6" t="s">
        <v>177</v>
      </c>
      <c r="AA156" s="6" t="s">
        <v>177</v>
      </c>
      <c r="AD156" s="6" t="s">
        <v>184</v>
      </c>
      <c r="AE156" s="6" t="s">
        <v>177</v>
      </c>
      <c r="AG156" s="6" t="s">
        <v>177</v>
      </c>
    </row>
    <row r="157" spans="1:38">
      <c r="B157" s="6" t="s">
        <v>184</v>
      </c>
      <c r="D157" s="6" t="s">
        <v>184</v>
      </c>
      <c r="F157" s="6" t="s">
        <v>184</v>
      </c>
      <c r="G157" s="6" t="s">
        <v>177</v>
      </c>
      <c r="I157" s="6" t="s">
        <v>177</v>
      </c>
      <c r="L157" s="6" t="s">
        <v>184</v>
      </c>
      <c r="N157" s="6" t="s">
        <v>184</v>
      </c>
      <c r="O157" s="6" t="s">
        <v>177</v>
      </c>
      <c r="Q157" s="6" t="s">
        <v>177</v>
      </c>
      <c r="S157" s="6" t="s">
        <v>177</v>
      </c>
      <c r="V157" s="6" t="s">
        <v>184</v>
      </c>
      <c r="W157" s="6" t="s">
        <v>177</v>
      </c>
      <c r="Y157" s="6" t="s">
        <v>177</v>
      </c>
      <c r="AA157" s="6" t="s">
        <v>177</v>
      </c>
      <c r="AD157" s="6" t="s">
        <v>184</v>
      </c>
      <c r="AF157" s="6" t="s">
        <v>184</v>
      </c>
      <c r="AG157" s="6" t="s">
        <v>177</v>
      </c>
      <c r="AI157" s="6" t="s">
        <v>1054</v>
      </c>
      <c r="AJ157" s="53" t="s">
        <v>982</v>
      </c>
    </row>
    <row r="158" spans="1:38">
      <c r="A158" s="6" t="s">
        <v>177</v>
      </c>
      <c r="C158" s="6" t="s">
        <v>177</v>
      </c>
      <c r="E158" s="6" t="s">
        <v>177</v>
      </c>
      <c r="G158" s="6" t="s">
        <v>177</v>
      </c>
      <c r="I158" s="6" t="s">
        <v>177</v>
      </c>
      <c r="L158" s="6" t="s">
        <v>184</v>
      </c>
      <c r="M158" s="6" t="s">
        <v>177</v>
      </c>
      <c r="O158" s="6" t="s">
        <v>177</v>
      </c>
      <c r="Q158" s="6" t="s">
        <v>177</v>
      </c>
      <c r="S158" s="6" t="s">
        <v>177</v>
      </c>
      <c r="V158" s="6" t="s">
        <v>184</v>
      </c>
      <c r="W158" s="6" t="s">
        <v>177</v>
      </c>
      <c r="Y158" s="6" t="s">
        <v>177</v>
      </c>
      <c r="AA158" s="6" t="s">
        <v>177</v>
      </c>
      <c r="AD158" s="6" t="s">
        <v>184</v>
      </c>
      <c r="AE158" s="6" t="s">
        <v>177</v>
      </c>
      <c r="AG158" s="6" t="s">
        <v>177</v>
      </c>
    </row>
    <row r="159" spans="1:38">
      <c r="A159" s="6" t="s">
        <v>177</v>
      </c>
      <c r="E159" s="6" t="s">
        <v>177</v>
      </c>
      <c r="G159" s="6" t="s">
        <v>177</v>
      </c>
      <c r="I159" s="6" t="s">
        <v>177</v>
      </c>
      <c r="K159" s="6" t="s">
        <v>177</v>
      </c>
      <c r="N159" s="6" t="s">
        <v>184</v>
      </c>
      <c r="O159" s="6" t="s">
        <v>177</v>
      </c>
      <c r="R159" s="6" t="s">
        <v>184</v>
      </c>
      <c r="W159" s="6" t="s">
        <v>177</v>
      </c>
      <c r="Y159" s="6" t="s">
        <v>177</v>
      </c>
      <c r="AA159" s="6" t="s">
        <v>177</v>
      </c>
      <c r="AF159" s="6" t="s">
        <v>184</v>
      </c>
      <c r="AG159" s="6" t="s">
        <v>177</v>
      </c>
      <c r="AI159" s="6" t="s">
        <v>682</v>
      </c>
      <c r="AJ159" s="56" t="s">
        <v>985</v>
      </c>
      <c r="AK159" s="56" t="s">
        <v>986</v>
      </c>
    </row>
    <row r="160" spans="1:38">
      <c r="A160" s="6" t="s">
        <v>177</v>
      </c>
      <c r="F160" s="6" t="s">
        <v>184</v>
      </c>
      <c r="I160" s="6" t="s">
        <v>177</v>
      </c>
      <c r="K160" s="6" t="s">
        <v>177</v>
      </c>
      <c r="S160" s="6" t="s">
        <v>177</v>
      </c>
      <c r="U160" s="6" t="s">
        <v>177</v>
      </c>
      <c r="X160" s="6" t="s">
        <v>184</v>
      </c>
      <c r="Y160" s="6" t="s">
        <v>177</v>
      </c>
      <c r="AC160" s="6" t="s">
        <v>177</v>
      </c>
      <c r="AG160" s="6" t="s">
        <v>177</v>
      </c>
    </row>
    <row r="162" spans="1:38">
      <c r="B162" s="6" t="s">
        <v>184</v>
      </c>
      <c r="D162" s="6" t="s">
        <v>184</v>
      </c>
      <c r="F162" s="6" t="s">
        <v>184</v>
      </c>
      <c r="I162" s="6" t="s">
        <v>177</v>
      </c>
      <c r="K162" s="6" t="s">
        <v>177</v>
      </c>
      <c r="N162" s="6" t="s">
        <v>184</v>
      </c>
      <c r="R162" s="6" t="s">
        <v>184</v>
      </c>
      <c r="V162" s="6" t="s">
        <v>184</v>
      </c>
      <c r="W162" s="6" t="s">
        <v>177</v>
      </c>
      <c r="Y162" s="6" t="s">
        <v>177</v>
      </c>
      <c r="AB162" s="6" t="s">
        <v>184</v>
      </c>
      <c r="AD162" s="6" t="s">
        <v>184</v>
      </c>
      <c r="AF162" s="6" t="s">
        <v>184</v>
      </c>
      <c r="AG162" s="6" t="s">
        <v>177</v>
      </c>
    </row>
    <row r="165" spans="1:38">
      <c r="I165" s="6" t="s">
        <v>177</v>
      </c>
      <c r="K165" s="6" t="s">
        <v>177</v>
      </c>
      <c r="R165" s="6" t="s">
        <v>184</v>
      </c>
      <c r="V165" s="6" t="s">
        <v>184</v>
      </c>
      <c r="AA165" s="6" t="s">
        <v>177</v>
      </c>
      <c r="AD165" s="6" t="s">
        <v>184</v>
      </c>
      <c r="AH165" s="6" t="s">
        <v>184</v>
      </c>
    </row>
    <row r="166" spans="1:38">
      <c r="A166" s="6" t="s">
        <v>177</v>
      </c>
      <c r="C166" s="6" t="s">
        <v>177</v>
      </c>
      <c r="I166" s="6" t="s">
        <v>177</v>
      </c>
      <c r="O166" s="6" t="s">
        <v>177</v>
      </c>
      <c r="Q166" s="6" t="s">
        <v>177</v>
      </c>
      <c r="V166" s="6" t="s">
        <v>184</v>
      </c>
      <c r="X166" s="6" t="s">
        <v>184</v>
      </c>
      <c r="Y166" s="6" t="s">
        <v>177</v>
      </c>
      <c r="AA166" s="6" t="s">
        <v>177</v>
      </c>
      <c r="AC166" s="6" t="s">
        <v>177</v>
      </c>
      <c r="AG166" s="6" t="s">
        <v>177</v>
      </c>
    </row>
    <row r="167" spans="1:38">
      <c r="F167" s="6" t="s">
        <v>184</v>
      </c>
      <c r="G167" s="6" t="s">
        <v>177</v>
      </c>
      <c r="I167" s="6" t="s">
        <v>177</v>
      </c>
      <c r="L167" s="6" t="s">
        <v>184</v>
      </c>
      <c r="P167" s="6" t="s">
        <v>184</v>
      </c>
      <c r="U167" s="6" t="s">
        <v>177</v>
      </c>
      <c r="W167" s="6" t="s">
        <v>177</v>
      </c>
      <c r="Y167" s="6" t="s">
        <v>177</v>
      </c>
      <c r="AA167" s="6" t="s">
        <v>177</v>
      </c>
      <c r="AD167" s="6" t="s">
        <v>184</v>
      </c>
      <c r="AF167" s="6" t="s">
        <v>184</v>
      </c>
      <c r="AG167" s="6" t="s">
        <v>177</v>
      </c>
    </row>
    <row r="168" spans="1:38">
      <c r="A168" s="6" t="s">
        <v>177</v>
      </c>
      <c r="C168" s="6" t="s">
        <v>177</v>
      </c>
      <c r="F168" s="6" t="s">
        <v>184</v>
      </c>
      <c r="G168" s="6" t="s">
        <v>177</v>
      </c>
      <c r="I168" s="6" t="s">
        <v>177</v>
      </c>
      <c r="K168" s="6" t="s">
        <v>177</v>
      </c>
      <c r="M168" s="6" t="s">
        <v>177</v>
      </c>
      <c r="O168" s="6" t="s">
        <v>177</v>
      </c>
      <c r="R168" s="6" t="s">
        <v>184</v>
      </c>
      <c r="S168" s="6" t="s">
        <v>177</v>
      </c>
      <c r="V168" s="6" t="s">
        <v>184</v>
      </c>
      <c r="W168" s="6" t="s">
        <v>177</v>
      </c>
      <c r="Y168" s="6" t="s">
        <v>177</v>
      </c>
      <c r="AA168" s="6" t="s">
        <v>177</v>
      </c>
      <c r="AD168" s="6" t="s">
        <v>184</v>
      </c>
      <c r="AE168" s="6" t="s">
        <v>177</v>
      </c>
      <c r="AG168" s="6" t="s">
        <v>177</v>
      </c>
      <c r="AI168" s="6" t="s">
        <v>972</v>
      </c>
      <c r="AJ168" s="56" t="s">
        <v>984</v>
      </c>
      <c r="AK168" s="56" t="s">
        <v>986</v>
      </c>
      <c r="AL168" s="56" t="s">
        <v>1061</v>
      </c>
    </row>
    <row r="169" spans="1:38">
      <c r="A169" s="6" t="s">
        <v>177</v>
      </c>
      <c r="C169" s="6" t="s">
        <v>177</v>
      </c>
      <c r="E169" s="6" t="s">
        <v>177</v>
      </c>
      <c r="G169" s="6" t="s">
        <v>177</v>
      </c>
      <c r="I169" s="6" t="s">
        <v>177</v>
      </c>
      <c r="K169" s="6" t="s">
        <v>177</v>
      </c>
      <c r="N169" s="6" t="s">
        <v>184</v>
      </c>
      <c r="O169" s="6" t="s">
        <v>177</v>
      </c>
      <c r="Q169" s="6" t="s">
        <v>177</v>
      </c>
      <c r="S169" s="6" t="s">
        <v>177</v>
      </c>
      <c r="V169" s="6" t="s">
        <v>184</v>
      </c>
      <c r="W169" s="6" t="s">
        <v>177</v>
      </c>
      <c r="Z169" s="6" t="s">
        <v>184</v>
      </c>
      <c r="AA169" s="6" t="s">
        <v>177</v>
      </c>
      <c r="AD169" s="6" t="s">
        <v>184</v>
      </c>
      <c r="AE169" s="6" t="s">
        <v>177</v>
      </c>
      <c r="AG169" s="6" t="s">
        <v>177</v>
      </c>
    </row>
    <row r="170" spans="1:38">
      <c r="A170" s="6" t="s">
        <v>177</v>
      </c>
      <c r="D170" s="6" t="s">
        <v>184</v>
      </c>
      <c r="F170" s="6" t="s">
        <v>184</v>
      </c>
      <c r="G170" s="6" t="s">
        <v>177</v>
      </c>
      <c r="I170" s="6" t="s">
        <v>177</v>
      </c>
      <c r="K170" s="6" t="s">
        <v>177</v>
      </c>
      <c r="N170" s="6" t="s">
        <v>184</v>
      </c>
      <c r="P170" s="6" t="s">
        <v>184</v>
      </c>
      <c r="Q170" s="6" t="s">
        <v>177</v>
      </c>
      <c r="S170" s="6" t="s">
        <v>177</v>
      </c>
      <c r="V170" s="6" t="s">
        <v>184</v>
      </c>
      <c r="W170" s="6" t="s">
        <v>177</v>
      </c>
      <c r="Z170" s="6" t="s">
        <v>184</v>
      </c>
      <c r="AB170" s="6" t="s">
        <v>184</v>
      </c>
      <c r="AD170" s="6" t="s">
        <v>184</v>
      </c>
      <c r="AE170" s="6" t="s">
        <v>177</v>
      </c>
      <c r="AH170" s="6" t="s">
        <v>184</v>
      </c>
    </row>
    <row r="171" spans="1:38">
      <c r="A171" s="6" t="s">
        <v>177</v>
      </c>
      <c r="C171" s="6" t="s">
        <v>177</v>
      </c>
      <c r="K171" s="6" t="s">
        <v>177</v>
      </c>
      <c r="U171" s="6" t="s">
        <v>177</v>
      </c>
      <c r="W171" s="6" t="s">
        <v>177</v>
      </c>
      <c r="Y171" s="6" t="s">
        <v>177</v>
      </c>
      <c r="AA171" s="6" t="s">
        <v>177</v>
      </c>
      <c r="AC171" s="6" t="s">
        <v>177</v>
      </c>
      <c r="AG171" s="6" t="s">
        <v>177</v>
      </c>
    </row>
    <row r="172" spans="1:38">
      <c r="A172" s="6" t="s">
        <v>177</v>
      </c>
      <c r="C172" s="6" t="s">
        <v>177</v>
      </c>
      <c r="E172" s="6" t="s">
        <v>177</v>
      </c>
      <c r="H172" s="6" t="s">
        <v>184</v>
      </c>
      <c r="I172" s="6" t="s">
        <v>177</v>
      </c>
      <c r="K172" s="6" t="s">
        <v>177</v>
      </c>
      <c r="M172" s="6" t="s">
        <v>177</v>
      </c>
      <c r="O172" s="6" t="s">
        <v>177</v>
      </c>
      <c r="Q172" s="6" t="s">
        <v>177</v>
      </c>
      <c r="S172" s="6" t="s">
        <v>177</v>
      </c>
      <c r="U172" s="6" t="s">
        <v>177</v>
      </c>
      <c r="W172" s="6" t="s">
        <v>177</v>
      </c>
      <c r="Y172" s="6" t="s">
        <v>177</v>
      </c>
      <c r="AA172" s="6" t="s">
        <v>177</v>
      </c>
      <c r="AC172" s="6" t="s">
        <v>177</v>
      </c>
      <c r="AE172" s="6" t="s">
        <v>177</v>
      </c>
      <c r="AG172" s="6" t="s">
        <v>177</v>
      </c>
    </row>
    <row r="173" spans="1:38">
      <c r="A173" s="6" t="s">
        <v>177</v>
      </c>
      <c r="C173" s="6" t="s">
        <v>177</v>
      </c>
      <c r="F173" s="6" t="s">
        <v>184</v>
      </c>
      <c r="G173" s="6" t="s">
        <v>177</v>
      </c>
      <c r="I173" s="6" t="s">
        <v>177</v>
      </c>
      <c r="K173" s="6" t="s">
        <v>177</v>
      </c>
      <c r="N173" s="6" t="s">
        <v>184</v>
      </c>
      <c r="P173" s="6" t="s">
        <v>184</v>
      </c>
      <c r="R173" s="6" t="s">
        <v>184</v>
      </c>
      <c r="S173" s="6" t="s">
        <v>177</v>
      </c>
      <c r="U173" s="6" t="s">
        <v>177</v>
      </c>
      <c r="W173" s="6" t="s">
        <v>177</v>
      </c>
      <c r="Y173" s="6" t="s">
        <v>177</v>
      </c>
      <c r="AA173" s="6" t="s">
        <v>177</v>
      </c>
      <c r="AD173" s="6" t="s">
        <v>184</v>
      </c>
      <c r="AE173" s="6" t="s">
        <v>177</v>
      </c>
      <c r="AG173" s="6" t="s">
        <v>177</v>
      </c>
    </row>
    <row r="174" spans="1:38">
      <c r="A174" s="6" t="s">
        <v>177</v>
      </c>
      <c r="C174" s="6" t="s">
        <v>177</v>
      </c>
      <c r="F174" s="6" t="s">
        <v>184</v>
      </c>
      <c r="G174" s="6" t="s">
        <v>177</v>
      </c>
      <c r="J174" s="6" t="s">
        <v>184</v>
      </c>
      <c r="K174" s="6" t="s">
        <v>177</v>
      </c>
      <c r="N174" s="6" t="s">
        <v>184</v>
      </c>
      <c r="P174" s="6" t="s">
        <v>184</v>
      </c>
      <c r="R174" s="6" t="s">
        <v>184</v>
      </c>
      <c r="S174" s="6" t="s">
        <v>177</v>
      </c>
      <c r="V174" s="6" t="s">
        <v>184</v>
      </c>
      <c r="W174" s="6" t="s">
        <v>177</v>
      </c>
      <c r="Y174" s="6" t="s">
        <v>177</v>
      </c>
      <c r="AA174" s="6" t="s">
        <v>177</v>
      </c>
      <c r="AD174" s="6" t="s">
        <v>184</v>
      </c>
      <c r="AF174" s="6" t="s">
        <v>184</v>
      </c>
      <c r="AG174" s="6" t="s">
        <v>177</v>
      </c>
    </row>
    <row r="175" spans="1:38">
      <c r="A175" s="6" t="s">
        <v>177</v>
      </c>
      <c r="C175" s="6" t="s">
        <v>177</v>
      </c>
      <c r="F175" s="6" t="s">
        <v>184</v>
      </c>
      <c r="G175" s="6" t="s">
        <v>177</v>
      </c>
      <c r="K175" s="6" t="s">
        <v>177</v>
      </c>
      <c r="N175" s="6" t="s">
        <v>184</v>
      </c>
      <c r="P175" s="6" t="s">
        <v>184</v>
      </c>
      <c r="R175" s="6" t="s">
        <v>184</v>
      </c>
      <c r="V175" s="6" t="s">
        <v>184</v>
      </c>
      <c r="W175" s="6" t="s">
        <v>177</v>
      </c>
      <c r="Y175" s="6" t="s">
        <v>177</v>
      </c>
      <c r="AA175" s="6" t="s">
        <v>177</v>
      </c>
      <c r="AE175" s="6" t="s">
        <v>177</v>
      </c>
      <c r="AG175" s="6" t="s">
        <v>177</v>
      </c>
    </row>
    <row r="176" spans="1:38">
      <c r="A176" s="6" t="s">
        <v>177</v>
      </c>
      <c r="C176" s="6" t="s">
        <v>177</v>
      </c>
      <c r="E176" s="6" t="s">
        <v>177</v>
      </c>
      <c r="G176" s="6" t="s">
        <v>177</v>
      </c>
      <c r="I176" s="6" t="s">
        <v>177</v>
      </c>
      <c r="K176" s="6" t="s">
        <v>177</v>
      </c>
      <c r="M176" s="6" t="s">
        <v>177</v>
      </c>
      <c r="O176" s="6" t="s">
        <v>177</v>
      </c>
      <c r="Q176" s="6" t="s">
        <v>177</v>
      </c>
      <c r="S176" s="6" t="s">
        <v>177</v>
      </c>
      <c r="V176" s="6" t="s">
        <v>184</v>
      </c>
      <c r="W176" s="6" t="s">
        <v>177</v>
      </c>
      <c r="Y176" s="6" t="s">
        <v>177</v>
      </c>
      <c r="AA176" s="6" t="s">
        <v>177</v>
      </c>
      <c r="AC176" s="6" t="s">
        <v>177</v>
      </c>
      <c r="AE176" s="6" t="s">
        <v>177</v>
      </c>
      <c r="AG176" s="6" t="s">
        <v>177</v>
      </c>
    </row>
    <row r="177" spans="1:39">
      <c r="A177" s="6" t="s">
        <v>177</v>
      </c>
      <c r="C177" s="6" t="s">
        <v>177</v>
      </c>
      <c r="E177" s="6" t="s">
        <v>177</v>
      </c>
      <c r="G177" s="6" t="s">
        <v>177</v>
      </c>
      <c r="I177" s="6" t="s">
        <v>177</v>
      </c>
      <c r="K177" s="6" t="s">
        <v>177</v>
      </c>
      <c r="N177" s="6" t="s">
        <v>184</v>
      </c>
      <c r="P177" s="6" t="s">
        <v>184</v>
      </c>
      <c r="R177" s="6" t="s">
        <v>184</v>
      </c>
      <c r="S177" s="6" t="s">
        <v>177</v>
      </c>
      <c r="V177" s="6" t="s">
        <v>184</v>
      </c>
      <c r="W177" s="6" t="s">
        <v>177</v>
      </c>
      <c r="Y177" s="6" t="s">
        <v>177</v>
      </c>
      <c r="AA177" s="6" t="s">
        <v>177</v>
      </c>
      <c r="AD177" s="6" t="s">
        <v>184</v>
      </c>
      <c r="AF177" s="6" t="s">
        <v>184</v>
      </c>
      <c r="AH177" s="6" t="s">
        <v>184</v>
      </c>
    </row>
    <row r="178" spans="1:39">
      <c r="A178" s="6" t="s">
        <v>177</v>
      </c>
      <c r="C178" s="6" t="s">
        <v>177</v>
      </c>
      <c r="E178" s="6" t="s">
        <v>177</v>
      </c>
      <c r="G178" s="6" t="s">
        <v>177</v>
      </c>
      <c r="I178" s="6" t="s">
        <v>177</v>
      </c>
      <c r="L178" s="6" t="s">
        <v>184</v>
      </c>
      <c r="M178" s="6" t="s">
        <v>177</v>
      </c>
      <c r="O178" s="6" t="s">
        <v>177</v>
      </c>
      <c r="Q178" s="6" t="s">
        <v>177</v>
      </c>
      <c r="T178" s="6" t="s">
        <v>184</v>
      </c>
      <c r="V178" s="6" t="s">
        <v>184</v>
      </c>
      <c r="X178" s="6" t="s">
        <v>184</v>
      </c>
      <c r="Y178" s="6" t="s">
        <v>177</v>
      </c>
      <c r="AA178" s="6" t="s">
        <v>177</v>
      </c>
      <c r="AD178" s="6" t="s">
        <v>184</v>
      </c>
      <c r="AE178" s="6" t="s">
        <v>177</v>
      </c>
      <c r="AG178" s="6" t="s">
        <v>177</v>
      </c>
      <c r="AI178" s="6" t="s">
        <v>732</v>
      </c>
      <c r="AJ178" s="53" t="s">
        <v>983</v>
      </c>
    </row>
    <row r="179" spans="1:39">
      <c r="A179" s="6" t="s">
        <v>177</v>
      </c>
      <c r="D179" s="6" t="s">
        <v>184</v>
      </c>
      <c r="F179" s="6" t="s">
        <v>184</v>
      </c>
      <c r="G179" s="6" t="s">
        <v>177</v>
      </c>
      <c r="I179" s="6" t="s">
        <v>177</v>
      </c>
      <c r="K179" s="6" t="s">
        <v>177</v>
      </c>
      <c r="N179" s="6" t="s">
        <v>184</v>
      </c>
      <c r="P179" s="6" t="s">
        <v>184</v>
      </c>
      <c r="Q179" s="6" t="s">
        <v>177</v>
      </c>
      <c r="S179" s="6" t="s">
        <v>177</v>
      </c>
      <c r="U179" s="6" t="s">
        <v>177</v>
      </c>
      <c r="W179" s="6" t="s">
        <v>177</v>
      </c>
      <c r="Y179" s="6" t="s">
        <v>177</v>
      </c>
      <c r="AA179" s="6" t="s">
        <v>177</v>
      </c>
      <c r="AC179" s="6" t="s">
        <v>177</v>
      </c>
      <c r="AE179" s="6" t="s">
        <v>177</v>
      </c>
      <c r="AG179" s="6" t="s">
        <v>177</v>
      </c>
    </row>
    <row r="180" spans="1:39">
      <c r="B180" s="6" t="s">
        <v>184</v>
      </c>
      <c r="D180" s="6" t="s">
        <v>184</v>
      </c>
      <c r="F180" s="6" t="s">
        <v>184</v>
      </c>
      <c r="G180" s="6" t="s">
        <v>177</v>
      </c>
      <c r="I180" s="6" t="s">
        <v>177</v>
      </c>
      <c r="K180" s="6" t="s">
        <v>177</v>
      </c>
      <c r="N180" s="6" t="s">
        <v>184</v>
      </c>
      <c r="P180" s="6" t="s">
        <v>184</v>
      </c>
      <c r="V180" s="6" t="s">
        <v>184</v>
      </c>
      <c r="W180" s="6" t="s">
        <v>177</v>
      </c>
      <c r="Z180" s="6" t="s">
        <v>184</v>
      </c>
      <c r="AB180" s="6" t="s">
        <v>184</v>
      </c>
      <c r="AD180" s="6" t="s">
        <v>184</v>
      </c>
      <c r="AF180" s="6" t="s">
        <v>184</v>
      </c>
      <c r="AH180" s="6" t="s">
        <v>184</v>
      </c>
    </row>
    <row r="181" spans="1:39">
      <c r="B181" s="6" t="s">
        <v>184</v>
      </c>
      <c r="C181" s="6" t="s">
        <v>177</v>
      </c>
      <c r="F181" s="6" t="s">
        <v>184</v>
      </c>
      <c r="K181" s="6" t="s">
        <v>177</v>
      </c>
      <c r="O181" s="6" t="s">
        <v>177</v>
      </c>
      <c r="R181" s="6" t="s">
        <v>184</v>
      </c>
      <c r="T181" s="6" t="s">
        <v>184</v>
      </c>
      <c r="V181" s="6" t="s">
        <v>184</v>
      </c>
      <c r="W181" s="6" t="s">
        <v>177</v>
      </c>
      <c r="Y181" s="6" t="s">
        <v>177</v>
      </c>
      <c r="AA181" s="6" t="s">
        <v>177</v>
      </c>
      <c r="AD181" s="6" t="s">
        <v>184</v>
      </c>
      <c r="AI181" s="6" t="s">
        <v>741</v>
      </c>
      <c r="AJ181" s="56" t="s">
        <v>1068</v>
      </c>
      <c r="AK181" s="56" t="s">
        <v>1049</v>
      </c>
      <c r="AL181" s="56" t="s">
        <v>986</v>
      </c>
      <c r="AM181" s="56" t="s">
        <v>1061</v>
      </c>
    </row>
    <row r="184" spans="1:39">
      <c r="A184" s="6" t="s">
        <v>177</v>
      </c>
      <c r="C184" s="6" t="s">
        <v>177</v>
      </c>
      <c r="F184" s="6" t="s">
        <v>184</v>
      </c>
      <c r="G184" s="6" t="s">
        <v>177</v>
      </c>
      <c r="I184" s="6" t="s">
        <v>177</v>
      </c>
      <c r="K184" s="6" t="s">
        <v>177</v>
      </c>
      <c r="M184" s="6" t="s">
        <v>177</v>
      </c>
      <c r="O184" s="6" t="s">
        <v>177</v>
      </c>
      <c r="Q184" s="6" t="s">
        <v>177</v>
      </c>
      <c r="T184" s="6" t="s">
        <v>184</v>
      </c>
      <c r="V184" s="6" t="s">
        <v>184</v>
      </c>
      <c r="W184" s="6" t="s">
        <v>177</v>
      </c>
      <c r="Y184" s="6" t="s">
        <v>177</v>
      </c>
      <c r="AA184" s="6" t="s">
        <v>177</v>
      </c>
      <c r="AC184" s="6" t="s">
        <v>177</v>
      </c>
      <c r="AE184" s="6" t="s">
        <v>177</v>
      </c>
      <c r="AH184" s="6" t="s">
        <v>184</v>
      </c>
      <c r="AI184" s="6" t="s">
        <v>748</v>
      </c>
      <c r="AJ184" s="56" t="s">
        <v>985</v>
      </c>
      <c r="AK184" s="56" t="s">
        <v>985</v>
      </c>
    </row>
    <row r="185" spans="1:39">
      <c r="E185" s="6" t="s">
        <v>177</v>
      </c>
      <c r="K185" s="6" t="s">
        <v>177</v>
      </c>
      <c r="N185" s="6" t="s">
        <v>184</v>
      </c>
      <c r="P185" s="6" t="s">
        <v>184</v>
      </c>
      <c r="R185" s="6" t="s">
        <v>184</v>
      </c>
      <c r="V185" s="6" t="s">
        <v>184</v>
      </c>
      <c r="Y185" s="6" t="s">
        <v>177</v>
      </c>
      <c r="AA185" s="6" t="s">
        <v>177</v>
      </c>
      <c r="AG185" s="6" t="s">
        <v>177</v>
      </c>
    </row>
    <row r="186" spans="1:39">
      <c r="D186" s="6" t="s">
        <v>184</v>
      </c>
      <c r="E186" s="6" t="s">
        <v>177</v>
      </c>
      <c r="J186" s="6" t="s">
        <v>184</v>
      </c>
      <c r="K186" s="6" t="s">
        <v>177</v>
      </c>
      <c r="M186" s="6" t="s">
        <v>177</v>
      </c>
      <c r="P186" s="6" t="s">
        <v>184</v>
      </c>
      <c r="S186" s="6" t="s">
        <v>177</v>
      </c>
      <c r="V186" s="6" t="s">
        <v>184</v>
      </c>
      <c r="W186" s="6" t="s">
        <v>177</v>
      </c>
      <c r="Y186" s="6" t="s">
        <v>177</v>
      </c>
      <c r="AA186" s="6" t="s">
        <v>177</v>
      </c>
      <c r="AC186" s="6" t="s">
        <v>177</v>
      </c>
      <c r="AF186" s="6" t="s">
        <v>184</v>
      </c>
      <c r="AH186" s="6" t="s">
        <v>184</v>
      </c>
    </row>
    <row r="189" spans="1:39">
      <c r="A189" s="6" t="s">
        <v>177</v>
      </c>
      <c r="C189" s="6" t="s">
        <v>177</v>
      </c>
      <c r="E189" s="6" t="s">
        <v>177</v>
      </c>
      <c r="G189" s="6" t="s">
        <v>177</v>
      </c>
      <c r="K189" s="6" t="s">
        <v>177</v>
      </c>
      <c r="N189" s="6" t="s">
        <v>184</v>
      </c>
      <c r="O189" s="6" t="s">
        <v>177</v>
      </c>
      <c r="R189" s="6" t="s">
        <v>184</v>
      </c>
      <c r="V189" s="6" t="s">
        <v>184</v>
      </c>
      <c r="W189" s="6" t="s">
        <v>177</v>
      </c>
      <c r="Y189" s="6" t="s">
        <v>177</v>
      </c>
      <c r="AA189" s="6" t="s">
        <v>177</v>
      </c>
      <c r="AD189" s="6" t="s">
        <v>184</v>
      </c>
      <c r="AE189" s="6" t="s">
        <v>177</v>
      </c>
      <c r="AG189" s="6" t="s">
        <v>177</v>
      </c>
    </row>
    <row r="190" spans="1:39">
      <c r="A190" s="6" t="s">
        <v>177</v>
      </c>
      <c r="C190" s="6" t="s">
        <v>177</v>
      </c>
      <c r="E190" s="6" t="s">
        <v>177</v>
      </c>
      <c r="G190" s="6" t="s">
        <v>177</v>
      </c>
      <c r="I190" s="6" t="s">
        <v>177</v>
      </c>
      <c r="K190" s="6" t="s">
        <v>177</v>
      </c>
      <c r="O190" s="6" t="s">
        <v>177</v>
      </c>
      <c r="R190" s="6" t="s">
        <v>184</v>
      </c>
      <c r="T190" s="6" t="s">
        <v>184</v>
      </c>
      <c r="U190" s="6" t="s">
        <v>177</v>
      </c>
      <c r="W190" s="6" t="s">
        <v>177</v>
      </c>
      <c r="Y190" s="6" t="s">
        <v>177</v>
      </c>
      <c r="AA190" s="6" t="s">
        <v>177</v>
      </c>
      <c r="AD190" s="6" t="s">
        <v>184</v>
      </c>
      <c r="AG190" s="6" t="s">
        <v>177</v>
      </c>
    </row>
    <row r="191" spans="1:39">
      <c r="A191" s="6" t="s">
        <v>177</v>
      </c>
      <c r="C191" s="6" t="s">
        <v>177</v>
      </c>
      <c r="J191" s="6" t="s">
        <v>184</v>
      </c>
      <c r="K191" s="6" t="s">
        <v>177</v>
      </c>
      <c r="P191" s="6" t="s">
        <v>184</v>
      </c>
      <c r="R191" s="6" t="s">
        <v>184</v>
      </c>
      <c r="W191" s="6" t="s">
        <v>177</v>
      </c>
      <c r="AA191" s="6" t="s">
        <v>177</v>
      </c>
    </row>
    <row r="192" spans="1:39">
      <c r="F192" s="6" t="s">
        <v>184</v>
      </c>
      <c r="G192" s="6" t="s">
        <v>177</v>
      </c>
      <c r="J192" s="6" t="s">
        <v>184</v>
      </c>
      <c r="K192" s="6" t="s">
        <v>177</v>
      </c>
      <c r="N192" s="6" t="s">
        <v>184</v>
      </c>
      <c r="R192" s="6" t="s">
        <v>184</v>
      </c>
      <c r="U192" s="6" t="s">
        <v>177</v>
      </c>
      <c r="W192" s="6" t="s">
        <v>177</v>
      </c>
      <c r="Y192" s="6" t="s">
        <v>177</v>
      </c>
      <c r="AA192" s="6" t="s">
        <v>177</v>
      </c>
    </row>
    <row r="193" spans="1:38">
      <c r="A193" s="6" t="s">
        <v>177</v>
      </c>
      <c r="C193" s="6" t="s">
        <v>177</v>
      </c>
      <c r="F193" s="6" t="s">
        <v>184</v>
      </c>
      <c r="K193" s="6" t="s">
        <v>177</v>
      </c>
      <c r="N193" s="6" t="s">
        <v>184</v>
      </c>
      <c r="V193" s="6" t="s">
        <v>184</v>
      </c>
      <c r="W193" s="6" t="s">
        <v>177</v>
      </c>
      <c r="Y193" s="6" t="s">
        <v>177</v>
      </c>
      <c r="AD193" s="6" t="s">
        <v>184</v>
      </c>
      <c r="AF193" s="6" t="s">
        <v>184</v>
      </c>
    </row>
    <row r="194" spans="1:38">
      <c r="A194" s="6" t="s">
        <v>177</v>
      </c>
      <c r="C194" s="6" t="s">
        <v>177</v>
      </c>
      <c r="F194" s="6" t="s">
        <v>184</v>
      </c>
      <c r="G194" s="6" t="s">
        <v>177</v>
      </c>
      <c r="J194" s="6" t="s">
        <v>184</v>
      </c>
      <c r="K194" s="6" t="s">
        <v>177</v>
      </c>
      <c r="M194" s="6" t="s">
        <v>177</v>
      </c>
      <c r="O194" s="6" t="s">
        <v>177</v>
      </c>
      <c r="Q194" s="6" t="s">
        <v>177</v>
      </c>
      <c r="S194" s="6" t="s">
        <v>177</v>
      </c>
      <c r="U194" s="6" t="s">
        <v>177</v>
      </c>
      <c r="W194" s="6" t="s">
        <v>177</v>
      </c>
      <c r="Y194" s="6" t="s">
        <v>177</v>
      </c>
      <c r="AA194" s="6" t="s">
        <v>177</v>
      </c>
      <c r="AC194" s="6" t="s">
        <v>177</v>
      </c>
      <c r="AE194" s="6" t="s">
        <v>177</v>
      </c>
      <c r="AG194" s="6" t="s">
        <v>177</v>
      </c>
    </row>
    <row r="195" spans="1:38">
      <c r="A195" s="6" t="s">
        <v>177</v>
      </c>
      <c r="C195" s="6" t="s">
        <v>177</v>
      </c>
      <c r="F195" s="6" t="s">
        <v>184</v>
      </c>
      <c r="G195" s="6" t="s">
        <v>177</v>
      </c>
      <c r="I195" s="6" t="s">
        <v>177</v>
      </c>
      <c r="K195" s="6" t="s">
        <v>177</v>
      </c>
      <c r="M195" s="6" t="s">
        <v>177</v>
      </c>
      <c r="O195" s="6" t="s">
        <v>177</v>
      </c>
      <c r="T195" s="6" t="s">
        <v>184</v>
      </c>
      <c r="V195" s="6" t="s">
        <v>184</v>
      </c>
      <c r="W195" s="6" t="s">
        <v>177</v>
      </c>
      <c r="Z195" s="6" t="s">
        <v>184</v>
      </c>
      <c r="AA195" s="6" t="s">
        <v>177</v>
      </c>
      <c r="AD195" s="6" t="s">
        <v>184</v>
      </c>
      <c r="AE195" s="6" t="s">
        <v>177</v>
      </c>
      <c r="AG195" s="6" t="s">
        <v>177</v>
      </c>
      <c r="AI195" s="6" t="s">
        <v>776</v>
      </c>
      <c r="AJ195" s="53" t="s">
        <v>982</v>
      </c>
    </row>
    <row r="197" spans="1:38">
      <c r="B197" s="6" t="s">
        <v>184</v>
      </c>
      <c r="D197" s="6" t="s">
        <v>184</v>
      </c>
      <c r="F197" s="6" t="s">
        <v>184</v>
      </c>
      <c r="G197" s="6" t="s">
        <v>177</v>
      </c>
      <c r="I197" s="6" t="s">
        <v>177</v>
      </c>
      <c r="K197" s="6" t="s">
        <v>177</v>
      </c>
      <c r="M197" s="6" t="s">
        <v>177</v>
      </c>
      <c r="P197" s="6" t="s">
        <v>184</v>
      </c>
      <c r="R197" s="6" t="s">
        <v>184</v>
      </c>
      <c r="T197" s="6" t="s">
        <v>184</v>
      </c>
      <c r="V197" s="6" t="s">
        <v>184</v>
      </c>
      <c r="W197" s="6" t="s">
        <v>177</v>
      </c>
      <c r="Y197" s="6" t="s">
        <v>177</v>
      </c>
      <c r="AA197" s="6" t="s">
        <v>177</v>
      </c>
      <c r="AD197" s="6" t="s">
        <v>184</v>
      </c>
      <c r="AE197" s="6" t="s">
        <v>177</v>
      </c>
      <c r="AG197" s="6" t="s">
        <v>177</v>
      </c>
    </row>
    <row r="198" spans="1:38">
      <c r="B198" s="6" t="s">
        <v>184</v>
      </c>
      <c r="D198" s="6" t="s">
        <v>184</v>
      </c>
      <c r="L198" s="6" t="s">
        <v>184</v>
      </c>
      <c r="T198" s="6" t="s">
        <v>184</v>
      </c>
      <c r="W198" s="6" t="s">
        <v>177</v>
      </c>
      <c r="Z198" s="6" t="s">
        <v>184</v>
      </c>
      <c r="AD198" s="6" t="s">
        <v>184</v>
      </c>
    </row>
    <row r="199" spans="1:38">
      <c r="A199" s="6" t="s">
        <v>177</v>
      </c>
      <c r="C199" s="6" t="s">
        <v>177</v>
      </c>
      <c r="E199" s="6" t="s">
        <v>177</v>
      </c>
      <c r="G199" s="6" t="s">
        <v>177</v>
      </c>
      <c r="I199" s="6" t="s">
        <v>177</v>
      </c>
      <c r="K199" s="6" t="s">
        <v>177</v>
      </c>
      <c r="O199" s="6" t="s">
        <v>177</v>
      </c>
      <c r="T199" s="6" t="s">
        <v>184</v>
      </c>
      <c r="U199" s="6" t="s">
        <v>177</v>
      </c>
      <c r="W199" s="6" t="s">
        <v>177</v>
      </c>
      <c r="Y199" s="6" t="s">
        <v>177</v>
      </c>
      <c r="AA199" s="6" t="s">
        <v>177</v>
      </c>
      <c r="AD199" s="6" t="s">
        <v>184</v>
      </c>
      <c r="AE199" s="6" t="s">
        <v>177</v>
      </c>
      <c r="AG199" s="6" t="s">
        <v>177</v>
      </c>
      <c r="AI199" s="6" t="s">
        <v>967</v>
      </c>
      <c r="AJ199" s="56" t="s">
        <v>982</v>
      </c>
      <c r="AK199" s="56" t="s">
        <v>984</v>
      </c>
      <c r="AL199" s="56" t="s">
        <v>980</v>
      </c>
    </row>
    <row r="200" spans="1:38">
      <c r="D200" s="6" t="s">
        <v>184</v>
      </c>
      <c r="H200" s="6" t="s">
        <v>184</v>
      </c>
      <c r="I200" s="6" t="s">
        <v>177</v>
      </c>
      <c r="L200" s="6" t="s">
        <v>184</v>
      </c>
      <c r="N200" s="6" t="s">
        <v>184</v>
      </c>
      <c r="S200" s="6" t="s">
        <v>177</v>
      </c>
      <c r="V200" s="6" t="s">
        <v>184</v>
      </c>
      <c r="X200" s="6" t="s">
        <v>184</v>
      </c>
      <c r="Y200" s="6" t="s">
        <v>177</v>
      </c>
      <c r="AA200" s="6" t="s">
        <v>177</v>
      </c>
      <c r="AD200" s="6" t="s">
        <v>184</v>
      </c>
      <c r="AF200" s="6" t="s">
        <v>184</v>
      </c>
      <c r="AH200" s="6" t="s">
        <v>184</v>
      </c>
    </row>
    <row r="202" spans="1:38">
      <c r="D202" s="6" t="s">
        <v>184</v>
      </c>
      <c r="F202" s="6" t="s">
        <v>184</v>
      </c>
      <c r="H202" s="6" t="s">
        <v>184</v>
      </c>
      <c r="I202" s="6" t="s">
        <v>177</v>
      </c>
      <c r="L202" s="6" t="s">
        <v>184</v>
      </c>
      <c r="N202" s="6" t="s">
        <v>184</v>
      </c>
      <c r="P202" s="6" t="s">
        <v>184</v>
      </c>
      <c r="R202" s="6" t="s">
        <v>184</v>
      </c>
      <c r="T202" s="6" t="s">
        <v>184</v>
      </c>
      <c r="V202" s="6" t="s">
        <v>184</v>
      </c>
      <c r="W202" s="6" t="s">
        <v>177</v>
      </c>
      <c r="Y202" s="6" t="s">
        <v>177</v>
      </c>
      <c r="AA202" s="6" t="s">
        <v>177</v>
      </c>
      <c r="AD202" s="6" t="s">
        <v>184</v>
      </c>
      <c r="AF202" s="6" t="s">
        <v>184</v>
      </c>
      <c r="AH202" s="6" t="s">
        <v>184</v>
      </c>
    </row>
    <row r="203" spans="1:38">
      <c r="B203" s="6" t="s">
        <v>184</v>
      </c>
      <c r="D203" s="6" t="s">
        <v>184</v>
      </c>
      <c r="F203" s="6" t="s">
        <v>184</v>
      </c>
      <c r="H203" s="6" t="s">
        <v>184</v>
      </c>
      <c r="J203" s="6" t="s">
        <v>184</v>
      </c>
      <c r="L203" s="6" t="s">
        <v>184</v>
      </c>
      <c r="N203" s="6" t="s">
        <v>184</v>
      </c>
      <c r="P203" s="6" t="s">
        <v>184</v>
      </c>
      <c r="Q203" s="6" t="s">
        <v>177</v>
      </c>
      <c r="T203" s="6" t="s">
        <v>184</v>
      </c>
      <c r="V203" s="6" t="s">
        <v>184</v>
      </c>
      <c r="X203" s="6" t="s">
        <v>184</v>
      </c>
      <c r="Z203" s="6" t="s">
        <v>184</v>
      </c>
      <c r="AA203" s="6" t="s">
        <v>177</v>
      </c>
      <c r="AD203" s="6" t="s">
        <v>184</v>
      </c>
      <c r="AF203" s="6" t="s">
        <v>184</v>
      </c>
      <c r="AH203" s="6" t="s">
        <v>184</v>
      </c>
      <c r="AI203" s="6" t="s">
        <v>804</v>
      </c>
      <c r="AJ203" s="53" t="s">
        <v>984</v>
      </c>
    </row>
    <row r="204" spans="1:38">
      <c r="A204" s="6" t="s">
        <v>177</v>
      </c>
      <c r="F204" s="6" t="s">
        <v>184</v>
      </c>
      <c r="G204" s="6" t="s">
        <v>177</v>
      </c>
      <c r="K204" s="6" t="s">
        <v>177</v>
      </c>
      <c r="N204" s="6" t="s">
        <v>184</v>
      </c>
      <c r="P204" s="6" t="s">
        <v>184</v>
      </c>
      <c r="R204" s="6" t="s">
        <v>184</v>
      </c>
      <c r="V204" s="6" t="s">
        <v>184</v>
      </c>
      <c r="W204" s="6" t="s">
        <v>177</v>
      </c>
      <c r="Y204" s="6" t="s">
        <v>177</v>
      </c>
      <c r="AA204" s="6" t="s">
        <v>177</v>
      </c>
      <c r="AD204" s="6" t="s">
        <v>184</v>
      </c>
      <c r="AE204" s="6" t="s">
        <v>177</v>
      </c>
      <c r="AG204" s="6" t="s">
        <v>177</v>
      </c>
    </row>
    <row r="205" spans="1:38">
      <c r="A205" s="6" t="s">
        <v>177</v>
      </c>
      <c r="C205" s="6" t="s">
        <v>177</v>
      </c>
      <c r="F205" s="6" t="s">
        <v>184</v>
      </c>
      <c r="G205" s="6" t="s">
        <v>177</v>
      </c>
      <c r="I205" s="6" t="s">
        <v>177</v>
      </c>
      <c r="K205" s="6" t="s">
        <v>177</v>
      </c>
      <c r="N205" s="6" t="s">
        <v>184</v>
      </c>
      <c r="P205" s="6" t="s">
        <v>184</v>
      </c>
      <c r="R205" s="6" t="s">
        <v>184</v>
      </c>
      <c r="T205" s="6" t="s">
        <v>184</v>
      </c>
      <c r="V205" s="6" t="s">
        <v>184</v>
      </c>
      <c r="W205" s="6" t="s">
        <v>177</v>
      </c>
      <c r="Y205" s="6" t="s">
        <v>177</v>
      </c>
      <c r="AA205" s="6" t="s">
        <v>177</v>
      </c>
      <c r="AD205" s="6" t="s">
        <v>184</v>
      </c>
      <c r="AF205" s="6" t="s">
        <v>184</v>
      </c>
      <c r="AG205" s="6" t="s">
        <v>177</v>
      </c>
      <c r="AI205" s="6" t="s">
        <v>813</v>
      </c>
      <c r="AJ205" s="53" t="s">
        <v>984</v>
      </c>
    </row>
    <row r="206" spans="1:38">
      <c r="C206" s="6" t="s">
        <v>177</v>
      </c>
      <c r="F206" s="6" t="s">
        <v>184</v>
      </c>
      <c r="G206" s="6" t="s">
        <v>177</v>
      </c>
      <c r="I206" s="6" t="s">
        <v>177</v>
      </c>
      <c r="N206" s="6" t="s">
        <v>184</v>
      </c>
      <c r="P206" s="6" t="s">
        <v>184</v>
      </c>
      <c r="T206" s="6" t="s">
        <v>184</v>
      </c>
      <c r="W206" s="6" t="s">
        <v>177</v>
      </c>
      <c r="Y206" s="6" t="s">
        <v>177</v>
      </c>
      <c r="AA206" s="6" t="s">
        <v>177</v>
      </c>
      <c r="AF206" s="6" t="s">
        <v>184</v>
      </c>
      <c r="AH206" s="6" t="s">
        <v>184</v>
      </c>
    </row>
    <row r="207" spans="1:38">
      <c r="A207" s="6" t="s">
        <v>177</v>
      </c>
      <c r="C207" s="6" t="s">
        <v>177</v>
      </c>
      <c r="E207" s="6" t="s">
        <v>177</v>
      </c>
      <c r="G207" s="6" t="s">
        <v>177</v>
      </c>
      <c r="I207" s="6" t="s">
        <v>177</v>
      </c>
      <c r="K207" s="6" t="s">
        <v>177</v>
      </c>
      <c r="O207" s="6" t="s">
        <v>177</v>
      </c>
      <c r="Q207" s="6" t="s">
        <v>177</v>
      </c>
      <c r="V207" s="6" t="s">
        <v>184</v>
      </c>
      <c r="W207" s="6" t="s">
        <v>177</v>
      </c>
      <c r="Y207" s="6" t="s">
        <v>177</v>
      </c>
      <c r="AA207" s="6" t="s">
        <v>177</v>
      </c>
      <c r="AC207" s="6" t="s">
        <v>177</v>
      </c>
      <c r="AF207" s="6" t="s">
        <v>184</v>
      </c>
      <c r="AG207" s="6" t="s">
        <v>177</v>
      </c>
    </row>
    <row r="208" spans="1:38">
      <c r="A208" s="6" t="s">
        <v>177</v>
      </c>
      <c r="D208" s="6" t="s">
        <v>184</v>
      </c>
      <c r="G208" s="6" t="s">
        <v>177</v>
      </c>
      <c r="I208" s="6" t="s">
        <v>177</v>
      </c>
      <c r="K208" s="6" t="s">
        <v>177</v>
      </c>
      <c r="Q208" s="6" t="s">
        <v>177</v>
      </c>
      <c r="W208" s="6" t="s">
        <v>177</v>
      </c>
      <c r="Y208" s="6" t="s">
        <v>177</v>
      </c>
      <c r="AA208" s="6" t="s">
        <v>177</v>
      </c>
      <c r="AF208" s="6" t="s">
        <v>184</v>
      </c>
      <c r="AG208" s="6" t="s">
        <v>177</v>
      </c>
    </row>
    <row r="209" spans="1:37">
      <c r="A209" s="6" t="s">
        <v>177</v>
      </c>
      <c r="C209" s="6" t="s">
        <v>177</v>
      </c>
      <c r="G209" s="6" t="s">
        <v>177</v>
      </c>
      <c r="I209" s="6" t="s">
        <v>177</v>
      </c>
      <c r="K209" s="6" t="s">
        <v>177</v>
      </c>
      <c r="O209" s="6" t="s">
        <v>177</v>
      </c>
      <c r="Q209" s="6" t="s">
        <v>177</v>
      </c>
      <c r="S209" s="6" t="s">
        <v>177</v>
      </c>
      <c r="V209" s="6" t="s">
        <v>184</v>
      </c>
      <c r="W209" s="6" t="s">
        <v>177</v>
      </c>
      <c r="Y209" s="6" t="s">
        <v>177</v>
      </c>
      <c r="AA209" s="6" t="s">
        <v>177</v>
      </c>
      <c r="AE209" s="6" t="s">
        <v>177</v>
      </c>
      <c r="AG209" s="6" t="s">
        <v>177</v>
      </c>
      <c r="AI209" s="6" t="s">
        <v>830</v>
      </c>
      <c r="AJ209" s="53" t="s">
        <v>984</v>
      </c>
    </row>
    <row r="210" spans="1:37">
      <c r="B210" s="6" t="s">
        <v>184</v>
      </c>
      <c r="D210" s="6" t="s">
        <v>184</v>
      </c>
      <c r="E210" s="6" t="s">
        <v>177</v>
      </c>
      <c r="G210" s="6" t="s">
        <v>177</v>
      </c>
      <c r="I210" s="6" t="s">
        <v>177</v>
      </c>
      <c r="K210" s="6" t="s">
        <v>177</v>
      </c>
      <c r="N210" s="6" t="s">
        <v>184</v>
      </c>
      <c r="Q210" s="6" t="s">
        <v>177</v>
      </c>
      <c r="T210" s="6" t="s">
        <v>184</v>
      </c>
      <c r="V210" s="6" t="s">
        <v>184</v>
      </c>
      <c r="W210" s="6" t="s">
        <v>177</v>
      </c>
      <c r="Y210" s="6" t="s">
        <v>177</v>
      </c>
      <c r="AA210" s="6" t="s">
        <v>177</v>
      </c>
      <c r="AG210" s="6" t="s">
        <v>177</v>
      </c>
    </row>
    <row r="211" spans="1:37">
      <c r="A211" s="6" t="s">
        <v>177</v>
      </c>
      <c r="C211" s="6" t="s">
        <v>177</v>
      </c>
      <c r="F211" s="6" t="s">
        <v>184</v>
      </c>
      <c r="H211" s="6" t="s">
        <v>184</v>
      </c>
      <c r="I211" s="6" t="s">
        <v>177</v>
      </c>
      <c r="L211" s="6" t="s">
        <v>184</v>
      </c>
      <c r="N211" s="6" t="s">
        <v>184</v>
      </c>
      <c r="P211" s="6" t="s">
        <v>184</v>
      </c>
      <c r="Q211" s="6" t="s">
        <v>177</v>
      </c>
      <c r="S211" s="6" t="s">
        <v>177</v>
      </c>
      <c r="V211" s="6" t="s">
        <v>184</v>
      </c>
      <c r="X211" s="6" t="s">
        <v>184</v>
      </c>
      <c r="Z211" s="6" t="s">
        <v>184</v>
      </c>
      <c r="AA211" s="6" t="s">
        <v>177</v>
      </c>
      <c r="AC211" s="6" t="s">
        <v>177</v>
      </c>
      <c r="AF211" s="6" t="s">
        <v>184</v>
      </c>
      <c r="AG211" s="6" t="s">
        <v>177</v>
      </c>
      <c r="AI211" s="6" t="s">
        <v>835</v>
      </c>
      <c r="AJ211" s="53" t="s">
        <v>984</v>
      </c>
    </row>
    <row r="212" spans="1:37">
      <c r="B212" s="6" t="s">
        <v>184</v>
      </c>
      <c r="D212" s="6" t="s">
        <v>184</v>
      </c>
      <c r="F212" s="6" t="s">
        <v>184</v>
      </c>
      <c r="H212" s="6" t="s">
        <v>184</v>
      </c>
      <c r="J212" s="6" t="s">
        <v>184</v>
      </c>
      <c r="K212" s="6" t="s">
        <v>177</v>
      </c>
      <c r="N212" s="6" t="s">
        <v>184</v>
      </c>
      <c r="P212" s="6" t="s">
        <v>184</v>
      </c>
      <c r="R212" s="6" t="s">
        <v>184</v>
      </c>
      <c r="S212" s="6" t="s">
        <v>177</v>
      </c>
      <c r="V212" s="6" t="s">
        <v>184</v>
      </c>
      <c r="W212" s="6" t="s">
        <v>177</v>
      </c>
      <c r="Z212" s="6" t="s">
        <v>184</v>
      </c>
      <c r="AB212" s="6" t="s">
        <v>184</v>
      </c>
      <c r="AD212" s="6" t="s">
        <v>184</v>
      </c>
      <c r="AF212" s="6" t="s">
        <v>184</v>
      </c>
      <c r="AG212" s="6" t="s">
        <v>177</v>
      </c>
    </row>
    <row r="213" spans="1:37">
      <c r="A213" s="6" t="s">
        <v>177</v>
      </c>
      <c r="C213" s="6" t="s">
        <v>177</v>
      </c>
      <c r="F213" s="6" t="s">
        <v>184</v>
      </c>
      <c r="G213" s="6" t="s">
        <v>177</v>
      </c>
      <c r="I213" s="6" t="s">
        <v>177</v>
      </c>
      <c r="K213" s="6" t="s">
        <v>177</v>
      </c>
      <c r="U213" s="6" t="s">
        <v>177</v>
      </c>
      <c r="W213" s="6" t="s">
        <v>177</v>
      </c>
      <c r="AC213" s="6" t="s">
        <v>177</v>
      </c>
    </row>
    <row r="214" spans="1:37">
      <c r="B214" s="6" t="s">
        <v>184</v>
      </c>
      <c r="C214" s="6" t="s">
        <v>177</v>
      </c>
      <c r="F214" s="6" t="s">
        <v>184</v>
      </c>
      <c r="H214" s="6" t="s">
        <v>184</v>
      </c>
      <c r="I214" s="6" t="s">
        <v>177</v>
      </c>
      <c r="K214" s="6" t="s">
        <v>177</v>
      </c>
      <c r="N214" s="6" t="s">
        <v>184</v>
      </c>
      <c r="P214" s="6" t="s">
        <v>184</v>
      </c>
      <c r="R214" s="6" t="s">
        <v>184</v>
      </c>
      <c r="T214" s="6" t="s">
        <v>184</v>
      </c>
      <c r="U214" s="6" t="s">
        <v>177</v>
      </c>
      <c r="W214" s="6" t="s">
        <v>177</v>
      </c>
      <c r="Y214" s="6" t="s">
        <v>177</v>
      </c>
      <c r="AB214" s="6" t="s">
        <v>184</v>
      </c>
      <c r="AD214" s="6" t="s">
        <v>184</v>
      </c>
      <c r="AF214" s="6" t="s">
        <v>184</v>
      </c>
      <c r="AG214" s="6" t="s">
        <v>177</v>
      </c>
    </row>
    <row r="215" spans="1:37">
      <c r="A215" s="6" t="s">
        <v>177</v>
      </c>
      <c r="D215" s="6" t="s">
        <v>184</v>
      </c>
      <c r="F215" s="6" t="s">
        <v>184</v>
      </c>
      <c r="G215" s="6" t="s">
        <v>177</v>
      </c>
      <c r="I215" s="6" t="s">
        <v>177</v>
      </c>
      <c r="L215" s="6" t="s">
        <v>184</v>
      </c>
      <c r="M215" s="6" t="s">
        <v>177</v>
      </c>
      <c r="O215" s="6" t="s">
        <v>177</v>
      </c>
      <c r="R215" s="6" t="s">
        <v>184</v>
      </c>
      <c r="S215" s="6" t="s">
        <v>177</v>
      </c>
      <c r="V215" s="6" t="s">
        <v>184</v>
      </c>
      <c r="W215" s="6" t="s">
        <v>177</v>
      </c>
      <c r="AA215" s="6" t="s">
        <v>177</v>
      </c>
      <c r="AD215" s="6" t="s">
        <v>184</v>
      </c>
      <c r="AF215" s="6" t="s">
        <v>184</v>
      </c>
      <c r="AH215" s="6" t="s">
        <v>184</v>
      </c>
    </row>
    <row r="216" spans="1:37">
      <c r="A216" s="6" t="s">
        <v>177</v>
      </c>
      <c r="C216" s="6" t="s">
        <v>177</v>
      </c>
      <c r="F216" s="6" t="s">
        <v>184</v>
      </c>
      <c r="G216" s="6" t="s">
        <v>177</v>
      </c>
      <c r="I216" s="6" t="s">
        <v>177</v>
      </c>
      <c r="K216" s="6" t="s">
        <v>177</v>
      </c>
      <c r="M216" s="6" t="s">
        <v>177</v>
      </c>
      <c r="O216" s="6" t="s">
        <v>177</v>
      </c>
      <c r="Q216" s="6" t="s">
        <v>177</v>
      </c>
      <c r="S216" s="6" t="s">
        <v>177</v>
      </c>
      <c r="V216" s="6" t="s">
        <v>184</v>
      </c>
      <c r="W216" s="6" t="s">
        <v>177</v>
      </c>
      <c r="Y216" s="6" t="s">
        <v>177</v>
      </c>
      <c r="AA216" s="6" t="s">
        <v>177</v>
      </c>
      <c r="AD216" s="6" t="s">
        <v>184</v>
      </c>
      <c r="AE216" s="6" t="s">
        <v>177</v>
      </c>
      <c r="AH216" s="6" t="s">
        <v>184</v>
      </c>
    </row>
    <row r="217" spans="1:37">
      <c r="A217" s="6" t="s">
        <v>177</v>
      </c>
      <c r="C217" s="6" t="s">
        <v>177</v>
      </c>
      <c r="F217" s="6" t="s">
        <v>184</v>
      </c>
      <c r="G217" s="6" t="s">
        <v>177</v>
      </c>
      <c r="I217" s="6" t="s">
        <v>177</v>
      </c>
      <c r="K217" s="6" t="s">
        <v>177</v>
      </c>
      <c r="N217" s="6" t="s">
        <v>184</v>
      </c>
      <c r="P217" s="6" t="s">
        <v>184</v>
      </c>
      <c r="R217" s="6" t="s">
        <v>184</v>
      </c>
      <c r="T217" s="6" t="s">
        <v>184</v>
      </c>
      <c r="V217" s="6" t="s">
        <v>184</v>
      </c>
      <c r="W217" s="6" t="s">
        <v>177</v>
      </c>
      <c r="Y217" s="6" t="s">
        <v>177</v>
      </c>
      <c r="AA217" s="6" t="s">
        <v>177</v>
      </c>
      <c r="AD217" s="6" t="s">
        <v>184</v>
      </c>
      <c r="AF217" s="6" t="s">
        <v>184</v>
      </c>
      <c r="AG217" s="6" t="s">
        <v>177</v>
      </c>
    </row>
    <row r="218" spans="1:37">
      <c r="A218" s="6" t="s">
        <v>177</v>
      </c>
      <c r="C218" s="6" t="s">
        <v>177</v>
      </c>
      <c r="F218" s="6" t="s">
        <v>184</v>
      </c>
      <c r="I218" s="6" t="s">
        <v>177</v>
      </c>
      <c r="L218" s="6" t="s">
        <v>184</v>
      </c>
      <c r="N218" s="6" t="s">
        <v>184</v>
      </c>
      <c r="O218" s="6" t="s">
        <v>177</v>
      </c>
      <c r="R218" s="6" t="s">
        <v>184</v>
      </c>
      <c r="V218" s="6" t="s">
        <v>184</v>
      </c>
      <c r="Y218" s="6" t="s">
        <v>177</v>
      </c>
      <c r="AB218" s="6" t="s">
        <v>184</v>
      </c>
      <c r="AC218" s="6" t="s">
        <v>177</v>
      </c>
      <c r="AF218" s="6" t="s">
        <v>184</v>
      </c>
    </row>
    <row r="219" spans="1:37">
      <c r="N219" s="6" t="s">
        <v>184</v>
      </c>
      <c r="P219" s="6" t="s">
        <v>184</v>
      </c>
      <c r="V219" s="6" t="s">
        <v>184</v>
      </c>
      <c r="AH219" s="6" t="s">
        <v>184</v>
      </c>
    </row>
    <row r="220" spans="1:37">
      <c r="A220" s="6" t="s">
        <v>177</v>
      </c>
      <c r="C220" s="6" t="s">
        <v>177</v>
      </c>
      <c r="E220" s="6" t="s">
        <v>177</v>
      </c>
      <c r="G220" s="6" t="s">
        <v>177</v>
      </c>
      <c r="I220" s="6" t="s">
        <v>177</v>
      </c>
      <c r="K220" s="6" t="s">
        <v>177</v>
      </c>
      <c r="N220" s="6" t="s">
        <v>184</v>
      </c>
      <c r="P220" s="6" t="s">
        <v>184</v>
      </c>
      <c r="Q220" s="6" t="s">
        <v>177</v>
      </c>
      <c r="W220" s="6" t="s">
        <v>177</v>
      </c>
      <c r="Y220" s="6" t="s">
        <v>177</v>
      </c>
      <c r="AC220" s="6" t="s">
        <v>177</v>
      </c>
      <c r="AG220" s="6" t="s">
        <v>177</v>
      </c>
    </row>
    <row r="221" spans="1:37">
      <c r="F221" s="6" t="s">
        <v>184</v>
      </c>
      <c r="I221" s="6" t="s">
        <v>177</v>
      </c>
      <c r="N221" s="6" t="s">
        <v>184</v>
      </c>
      <c r="V221" s="6" t="s">
        <v>184</v>
      </c>
      <c r="Y221" s="6" t="s">
        <v>177</v>
      </c>
      <c r="AD221" s="6" t="s">
        <v>184</v>
      </c>
      <c r="AH221" s="6" t="s">
        <v>184</v>
      </c>
    </row>
    <row r="222" spans="1:37">
      <c r="B222" s="6" t="s">
        <v>184</v>
      </c>
      <c r="D222" s="6" t="s">
        <v>184</v>
      </c>
      <c r="F222" s="6" t="s">
        <v>184</v>
      </c>
      <c r="H222" s="6" t="s">
        <v>184</v>
      </c>
      <c r="I222" s="6" t="s">
        <v>177</v>
      </c>
      <c r="K222" s="6" t="s">
        <v>177</v>
      </c>
      <c r="N222" s="6" t="s">
        <v>184</v>
      </c>
      <c r="P222" s="6" t="s">
        <v>184</v>
      </c>
      <c r="R222" s="6" t="s">
        <v>184</v>
      </c>
      <c r="T222" s="6" t="s">
        <v>184</v>
      </c>
      <c r="V222" s="6" t="s">
        <v>184</v>
      </c>
      <c r="X222" s="6" t="s">
        <v>184</v>
      </c>
      <c r="Z222" s="6" t="s">
        <v>184</v>
      </c>
      <c r="AB222" s="6" t="s">
        <v>184</v>
      </c>
      <c r="AD222" s="6" t="s">
        <v>184</v>
      </c>
      <c r="AF222" s="6" t="s">
        <v>184</v>
      </c>
      <c r="AH222" s="6" t="s">
        <v>184</v>
      </c>
      <c r="AI222" s="6" t="s">
        <v>864</v>
      </c>
      <c r="AJ222" s="53" t="s">
        <v>987</v>
      </c>
    </row>
    <row r="223" spans="1:37">
      <c r="B223" s="6" t="s">
        <v>184</v>
      </c>
      <c r="D223" s="6" t="s">
        <v>184</v>
      </c>
      <c r="F223" s="6" t="s">
        <v>184</v>
      </c>
      <c r="H223" s="6" t="s">
        <v>184</v>
      </c>
      <c r="J223" s="6" t="s">
        <v>184</v>
      </c>
      <c r="K223" s="6" t="s">
        <v>177</v>
      </c>
      <c r="N223" s="6" t="s">
        <v>184</v>
      </c>
      <c r="P223" s="6" t="s">
        <v>184</v>
      </c>
      <c r="R223" s="6" t="s">
        <v>184</v>
      </c>
      <c r="S223" s="6" t="s">
        <v>177</v>
      </c>
      <c r="V223" s="6" t="s">
        <v>184</v>
      </c>
      <c r="W223" s="6" t="s">
        <v>177</v>
      </c>
      <c r="Y223" s="6" t="s">
        <v>177</v>
      </c>
      <c r="AB223" s="6" t="s">
        <v>184</v>
      </c>
      <c r="AD223" s="6" t="s">
        <v>184</v>
      </c>
      <c r="AF223" s="6" t="s">
        <v>184</v>
      </c>
      <c r="AH223" s="6" t="s">
        <v>184</v>
      </c>
    </row>
    <row r="224" spans="1:37">
      <c r="A224" s="6" t="s">
        <v>177</v>
      </c>
      <c r="C224" s="6" t="s">
        <v>177</v>
      </c>
      <c r="F224" s="6" t="s">
        <v>184</v>
      </c>
      <c r="G224" s="6" t="s">
        <v>177</v>
      </c>
      <c r="I224" s="6" t="s">
        <v>177</v>
      </c>
      <c r="K224" s="6" t="s">
        <v>177</v>
      </c>
      <c r="P224" s="6" t="s">
        <v>184</v>
      </c>
      <c r="S224" s="6" t="s">
        <v>177</v>
      </c>
      <c r="U224" s="6" t="s">
        <v>177</v>
      </c>
      <c r="W224" s="6" t="s">
        <v>177</v>
      </c>
      <c r="Y224" s="6" t="s">
        <v>177</v>
      </c>
      <c r="AB224" s="6" t="s">
        <v>184</v>
      </c>
      <c r="AC224" s="6" t="s">
        <v>177</v>
      </c>
      <c r="AF224" s="6" t="s">
        <v>184</v>
      </c>
      <c r="AH224" s="6" t="s">
        <v>184</v>
      </c>
      <c r="AI224" s="6" t="s">
        <v>871</v>
      </c>
      <c r="AJ224" s="56" t="s">
        <v>985</v>
      </c>
      <c r="AK224" s="56" t="s">
        <v>986</v>
      </c>
    </row>
    <row r="225" spans="1:36">
      <c r="B225" s="6" t="s">
        <v>184</v>
      </c>
      <c r="D225" s="6" t="s">
        <v>184</v>
      </c>
      <c r="I225" s="6" t="s">
        <v>177</v>
      </c>
      <c r="K225" s="6" t="s">
        <v>177</v>
      </c>
      <c r="R225" s="6" t="s">
        <v>184</v>
      </c>
      <c r="V225" s="6" t="s">
        <v>184</v>
      </c>
      <c r="AB225" s="6" t="s">
        <v>184</v>
      </c>
    </row>
    <row r="226" spans="1:36">
      <c r="B226" s="6" t="s">
        <v>184</v>
      </c>
      <c r="F226" s="6" t="s">
        <v>184</v>
      </c>
      <c r="G226" s="6" t="s">
        <v>177</v>
      </c>
      <c r="I226" s="6" t="s">
        <v>177</v>
      </c>
      <c r="K226" s="6" t="s">
        <v>177</v>
      </c>
      <c r="M226" s="6" t="s">
        <v>177</v>
      </c>
      <c r="Q226" s="6" t="s">
        <v>177</v>
      </c>
      <c r="T226" s="6" t="s">
        <v>184</v>
      </c>
      <c r="V226" s="6" t="s">
        <v>184</v>
      </c>
      <c r="X226" s="6" t="s">
        <v>184</v>
      </c>
      <c r="Y226" s="6" t="s">
        <v>177</v>
      </c>
      <c r="AE226" s="6" t="s">
        <v>177</v>
      </c>
      <c r="AH226" s="6" t="s">
        <v>184</v>
      </c>
    </row>
    <row r="227" spans="1:36">
      <c r="B227" s="6" t="s">
        <v>184</v>
      </c>
      <c r="D227" s="6" t="s">
        <v>184</v>
      </c>
      <c r="E227" s="6" t="s">
        <v>177</v>
      </c>
      <c r="G227" s="6" t="s">
        <v>177</v>
      </c>
      <c r="I227" s="6" t="s">
        <v>177</v>
      </c>
      <c r="K227" s="6" t="s">
        <v>177</v>
      </c>
      <c r="N227" s="6" t="s">
        <v>184</v>
      </c>
      <c r="P227" s="6" t="s">
        <v>184</v>
      </c>
      <c r="Q227" s="6" t="s">
        <v>177</v>
      </c>
      <c r="T227" s="6" t="s">
        <v>184</v>
      </c>
      <c r="V227" s="6" t="s">
        <v>184</v>
      </c>
      <c r="W227" s="6" t="s">
        <v>177</v>
      </c>
      <c r="Y227" s="6" t="s">
        <v>177</v>
      </c>
      <c r="AA227" s="6" t="s">
        <v>177</v>
      </c>
      <c r="AC227" s="6" t="s">
        <v>177</v>
      </c>
      <c r="AE227" s="6" t="s">
        <v>177</v>
      </c>
      <c r="AG227" s="6" t="s">
        <v>177</v>
      </c>
      <c r="AI227" s="6" t="s">
        <v>884</v>
      </c>
      <c r="AJ227" s="53" t="s">
        <v>982</v>
      </c>
    </row>
    <row r="228" spans="1:36">
      <c r="D228" s="6" t="s">
        <v>184</v>
      </c>
      <c r="F228" s="6" t="s">
        <v>184</v>
      </c>
      <c r="H228" s="6" t="s">
        <v>184</v>
      </c>
      <c r="I228" s="6" t="s">
        <v>177</v>
      </c>
      <c r="K228" s="6" t="s">
        <v>177</v>
      </c>
      <c r="N228" s="6" t="s">
        <v>184</v>
      </c>
      <c r="R228" s="6" t="s">
        <v>184</v>
      </c>
      <c r="U228" s="6" t="s">
        <v>177</v>
      </c>
      <c r="X228" s="6" t="s">
        <v>184</v>
      </c>
      <c r="AH228" s="6" t="s">
        <v>184</v>
      </c>
    </row>
    <row r="229" spans="1:36">
      <c r="C229" s="6" t="s">
        <v>177</v>
      </c>
      <c r="F229" s="6" t="s">
        <v>184</v>
      </c>
      <c r="K229" s="6" t="s">
        <v>177</v>
      </c>
      <c r="N229" s="6" t="s">
        <v>184</v>
      </c>
      <c r="P229" s="6" t="s">
        <v>184</v>
      </c>
      <c r="Q229" s="6" t="s">
        <v>177</v>
      </c>
      <c r="S229" s="6" t="s">
        <v>177</v>
      </c>
      <c r="W229" s="6" t="s">
        <v>177</v>
      </c>
      <c r="Y229" s="6" t="s">
        <v>177</v>
      </c>
      <c r="AA229" s="6" t="s">
        <v>177</v>
      </c>
      <c r="AC229" s="6" t="s">
        <v>177</v>
      </c>
      <c r="AG229" s="6" t="s">
        <v>177</v>
      </c>
    </row>
    <row r="230" spans="1:36">
      <c r="A230" s="6" t="s">
        <v>177</v>
      </c>
      <c r="C230" s="6" t="s">
        <v>177</v>
      </c>
      <c r="E230" s="6" t="s">
        <v>177</v>
      </c>
      <c r="G230" s="6" t="s">
        <v>177</v>
      </c>
      <c r="I230" s="6" t="s">
        <v>177</v>
      </c>
      <c r="K230" s="6" t="s">
        <v>177</v>
      </c>
      <c r="M230" s="6" t="s">
        <v>177</v>
      </c>
      <c r="O230" s="6" t="s">
        <v>177</v>
      </c>
      <c r="Q230" s="6" t="s">
        <v>177</v>
      </c>
      <c r="S230" s="6" t="s">
        <v>177</v>
      </c>
      <c r="V230" s="6" t="s">
        <v>184</v>
      </c>
      <c r="W230" s="6" t="s">
        <v>177</v>
      </c>
      <c r="Y230" s="6" t="s">
        <v>177</v>
      </c>
      <c r="AC230" s="6" t="s">
        <v>177</v>
      </c>
      <c r="AE230" s="6" t="s">
        <v>177</v>
      </c>
      <c r="AG230" s="6" t="s">
        <v>177</v>
      </c>
    </row>
    <row r="231" spans="1:36">
      <c r="A231" s="6" t="s">
        <v>177</v>
      </c>
      <c r="C231" s="6" t="s">
        <v>177</v>
      </c>
      <c r="F231" s="6" t="s">
        <v>184</v>
      </c>
      <c r="H231" s="6" t="s">
        <v>184</v>
      </c>
      <c r="I231" s="6" t="s">
        <v>177</v>
      </c>
      <c r="K231" s="6" t="s">
        <v>177</v>
      </c>
      <c r="N231" s="6" t="s">
        <v>184</v>
      </c>
      <c r="P231" s="6" t="s">
        <v>184</v>
      </c>
      <c r="R231" s="6" t="s">
        <v>184</v>
      </c>
      <c r="V231" s="6" t="s">
        <v>184</v>
      </c>
      <c r="W231" s="6" t="s">
        <v>177</v>
      </c>
      <c r="Y231" s="6" t="s">
        <v>177</v>
      </c>
      <c r="AA231" s="6" t="s">
        <v>177</v>
      </c>
      <c r="AD231" s="6" t="s">
        <v>184</v>
      </c>
      <c r="AF231" s="6" t="s">
        <v>184</v>
      </c>
      <c r="AH231" s="6" t="s">
        <v>184</v>
      </c>
    </row>
    <row r="232" spans="1:36">
      <c r="A232" s="6" t="s">
        <v>177</v>
      </c>
      <c r="C232" s="6" t="s">
        <v>177</v>
      </c>
      <c r="F232" s="6" t="s">
        <v>184</v>
      </c>
      <c r="G232" s="6" t="s">
        <v>177</v>
      </c>
      <c r="I232" s="6" t="s">
        <v>177</v>
      </c>
      <c r="K232" s="6" t="s">
        <v>177</v>
      </c>
      <c r="N232" s="6" t="s">
        <v>184</v>
      </c>
      <c r="O232" s="6" t="s">
        <v>177</v>
      </c>
      <c r="Q232" s="6" t="s">
        <v>177</v>
      </c>
      <c r="S232" s="6" t="s">
        <v>177</v>
      </c>
      <c r="V232" s="6" t="s">
        <v>184</v>
      </c>
      <c r="Z232" s="6" t="s">
        <v>184</v>
      </c>
      <c r="AA232" s="6" t="s">
        <v>177</v>
      </c>
      <c r="AD232" s="6" t="s">
        <v>184</v>
      </c>
      <c r="AE232" s="6" t="s">
        <v>177</v>
      </c>
      <c r="AG232" s="6" t="s">
        <v>177</v>
      </c>
    </row>
    <row r="233" spans="1:36">
      <c r="B233" s="6" t="s">
        <v>184</v>
      </c>
      <c r="F233" s="6" t="s">
        <v>184</v>
      </c>
      <c r="H233" s="6" t="s">
        <v>184</v>
      </c>
      <c r="K233" s="6" t="s">
        <v>177</v>
      </c>
      <c r="N233" s="6" t="s">
        <v>184</v>
      </c>
      <c r="P233" s="6" t="s">
        <v>184</v>
      </c>
      <c r="R233" s="6" t="s">
        <v>184</v>
      </c>
      <c r="T233" s="6" t="s">
        <v>184</v>
      </c>
      <c r="V233" s="6" t="s">
        <v>184</v>
      </c>
      <c r="X233" s="6" t="s">
        <v>184</v>
      </c>
      <c r="Y233" s="6" t="s">
        <v>177</v>
      </c>
      <c r="AI233" s="6" t="s">
        <v>900</v>
      </c>
      <c r="AJ233" s="53" t="s">
        <v>982</v>
      </c>
    </row>
    <row r="234" spans="1:36">
      <c r="A234" s="6" t="s">
        <v>177</v>
      </c>
      <c r="C234" s="6" t="s">
        <v>177</v>
      </c>
      <c r="F234" s="6" t="s">
        <v>184</v>
      </c>
      <c r="J234" s="6" t="s">
        <v>184</v>
      </c>
      <c r="K234" s="6" t="s">
        <v>177</v>
      </c>
      <c r="N234" s="6" t="s">
        <v>184</v>
      </c>
      <c r="P234" s="6" t="s">
        <v>184</v>
      </c>
      <c r="R234" s="6" t="s">
        <v>184</v>
      </c>
      <c r="T234" s="6" t="s">
        <v>184</v>
      </c>
      <c r="V234" s="6" t="s">
        <v>184</v>
      </c>
      <c r="X234" s="6" t="s">
        <v>184</v>
      </c>
      <c r="Y234" s="6" t="s">
        <v>177</v>
      </c>
      <c r="AA234" s="6" t="s">
        <v>177</v>
      </c>
      <c r="AD234" s="6" t="s">
        <v>184</v>
      </c>
      <c r="AF234" s="6" t="s">
        <v>184</v>
      </c>
    </row>
    <row r="235" spans="1:36">
      <c r="B235" s="6" t="s">
        <v>184</v>
      </c>
      <c r="D235" s="6" t="s">
        <v>184</v>
      </c>
      <c r="F235" s="6" t="s">
        <v>184</v>
      </c>
      <c r="H235" s="6" t="s">
        <v>184</v>
      </c>
      <c r="J235" s="6" t="s">
        <v>184</v>
      </c>
      <c r="K235" s="6" t="s">
        <v>177</v>
      </c>
      <c r="N235" s="6" t="s">
        <v>184</v>
      </c>
      <c r="O235" s="6" t="s">
        <v>177</v>
      </c>
      <c r="T235" s="6" t="s">
        <v>184</v>
      </c>
      <c r="V235" s="6" t="s">
        <v>184</v>
      </c>
      <c r="X235" s="6" t="s">
        <v>184</v>
      </c>
      <c r="Y235" s="6" t="s">
        <v>177</v>
      </c>
      <c r="AB235" s="6" t="s">
        <v>184</v>
      </c>
      <c r="AD235" s="6" t="s">
        <v>184</v>
      </c>
      <c r="AE235" s="6" t="s">
        <v>177</v>
      </c>
      <c r="AH235" s="6" t="s">
        <v>184</v>
      </c>
    </row>
    <row r="236" spans="1:36">
      <c r="B236" s="6" t="s">
        <v>184</v>
      </c>
      <c r="D236" s="6" t="s">
        <v>184</v>
      </c>
      <c r="F236" s="6" t="s">
        <v>184</v>
      </c>
      <c r="G236" s="6" t="s">
        <v>177</v>
      </c>
      <c r="I236" s="6" t="s">
        <v>177</v>
      </c>
      <c r="M236" s="6" t="s">
        <v>177</v>
      </c>
      <c r="O236" s="6" t="s">
        <v>177</v>
      </c>
      <c r="Q236" s="6" t="s">
        <v>177</v>
      </c>
      <c r="S236" s="6" t="s">
        <v>177</v>
      </c>
      <c r="V236" s="6" t="s">
        <v>184</v>
      </c>
      <c r="X236" s="6" t="s">
        <v>184</v>
      </c>
      <c r="Y236" s="6" t="s">
        <v>177</v>
      </c>
      <c r="AB236" s="6" t="s">
        <v>184</v>
      </c>
      <c r="AD236" s="6" t="s">
        <v>184</v>
      </c>
      <c r="AF236" s="6" t="s">
        <v>184</v>
      </c>
      <c r="AH236" s="6" t="s">
        <v>184</v>
      </c>
    </row>
    <row r="237" spans="1:36">
      <c r="A237" s="6" t="s">
        <v>177</v>
      </c>
      <c r="C237" s="6" t="s">
        <v>177</v>
      </c>
      <c r="F237" s="6" t="s">
        <v>184</v>
      </c>
      <c r="G237" s="6" t="s">
        <v>177</v>
      </c>
      <c r="I237" s="6" t="s">
        <v>177</v>
      </c>
      <c r="K237" s="6" t="s">
        <v>177</v>
      </c>
      <c r="N237" s="6" t="s">
        <v>184</v>
      </c>
      <c r="O237" s="6" t="s">
        <v>177</v>
      </c>
      <c r="R237" s="6" t="s">
        <v>184</v>
      </c>
      <c r="T237" s="6" t="s">
        <v>184</v>
      </c>
      <c r="V237" s="6" t="s">
        <v>184</v>
      </c>
      <c r="W237" s="6" t="s">
        <v>177</v>
      </c>
      <c r="Y237" s="6" t="s">
        <v>177</v>
      </c>
      <c r="AA237" s="6" t="s">
        <v>177</v>
      </c>
      <c r="AD237" s="6" t="s">
        <v>184</v>
      </c>
      <c r="AE237" s="6" t="s">
        <v>177</v>
      </c>
      <c r="AG237" s="6" t="s">
        <v>177</v>
      </c>
    </row>
    <row r="238" spans="1:36">
      <c r="B238" s="6" t="s">
        <v>184</v>
      </c>
      <c r="D238" s="6" t="s">
        <v>184</v>
      </c>
      <c r="E238" s="6" t="s">
        <v>177</v>
      </c>
      <c r="G238" s="6" t="s">
        <v>177</v>
      </c>
      <c r="I238" s="6" t="s">
        <v>177</v>
      </c>
      <c r="K238" s="6" t="s">
        <v>177</v>
      </c>
      <c r="M238" s="6" t="s">
        <v>177</v>
      </c>
      <c r="O238" s="6" t="s">
        <v>177</v>
      </c>
      <c r="Q238" s="6" t="s">
        <v>177</v>
      </c>
      <c r="T238" s="6" t="s">
        <v>184</v>
      </c>
      <c r="V238" s="6" t="s">
        <v>184</v>
      </c>
      <c r="W238" s="6" t="s">
        <v>177</v>
      </c>
      <c r="Y238" s="6" t="s">
        <v>177</v>
      </c>
      <c r="AA238" s="6" t="s">
        <v>177</v>
      </c>
      <c r="AC238" s="6" t="s">
        <v>177</v>
      </c>
      <c r="AE238" s="6" t="s">
        <v>177</v>
      </c>
      <c r="AG238" s="6" t="s">
        <v>177</v>
      </c>
      <c r="AI238" s="6" t="s">
        <v>915</v>
      </c>
      <c r="AJ238" s="53" t="s">
        <v>1061</v>
      </c>
    </row>
    <row r="240" spans="1:36">
      <c r="A240" s="6" t="s">
        <v>177</v>
      </c>
      <c r="C240" s="6" t="s">
        <v>177</v>
      </c>
      <c r="V240" s="6" t="s">
        <v>184</v>
      </c>
      <c r="W240" s="6" t="s">
        <v>177</v>
      </c>
    </row>
    <row r="241" spans="1:41">
      <c r="B241" s="6" t="s">
        <v>184</v>
      </c>
      <c r="D241" s="6" t="s">
        <v>184</v>
      </c>
      <c r="F241" s="6" t="s">
        <v>184</v>
      </c>
      <c r="G241" s="6" t="s">
        <v>177</v>
      </c>
      <c r="I241" s="6" t="s">
        <v>177</v>
      </c>
      <c r="L241" s="6" t="s">
        <v>184</v>
      </c>
      <c r="N241" s="6" t="s">
        <v>184</v>
      </c>
      <c r="P241" s="6" t="s">
        <v>184</v>
      </c>
      <c r="R241" s="6" t="s">
        <v>184</v>
      </c>
      <c r="T241" s="6" t="s">
        <v>184</v>
      </c>
      <c r="V241" s="6" t="s">
        <v>184</v>
      </c>
      <c r="W241" s="6" t="s">
        <v>177</v>
      </c>
      <c r="Y241" s="6" t="s">
        <v>177</v>
      </c>
      <c r="AA241" s="6" t="s">
        <v>177</v>
      </c>
      <c r="AD241" s="6" t="s">
        <v>184</v>
      </c>
      <c r="AF241" s="6" t="s">
        <v>184</v>
      </c>
      <c r="AG241" s="6" t="s">
        <v>177</v>
      </c>
      <c r="AI241" s="6" t="s">
        <v>925</v>
      </c>
      <c r="AJ241" s="56" t="s">
        <v>984</v>
      </c>
      <c r="AK241" s="56" t="s">
        <v>985</v>
      </c>
    </row>
    <row r="242" spans="1:41">
      <c r="F242" s="6" t="s">
        <v>184</v>
      </c>
      <c r="K242" s="6" t="s">
        <v>177</v>
      </c>
      <c r="N242" s="6" t="s">
        <v>184</v>
      </c>
      <c r="P242" s="6" t="s">
        <v>184</v>
      </c>
      <c r="S242" s="6" t="s">
        <v>177</v>
      </c>
      <c r="V242" s="6" t="s">
        <v>184</v>
      </c>
      <c r="W242" s="6" t="s">
        <v>177</v>
      </c>
      <c r="Y242" s="6" t="s">
        <v>177</v>
      </c>
      <c r="AB242" s="6" t="s">
        <v>184</v>
      </c>
      <c r="AF242" s="6" t="s">
        <v>184</v>
      </c>
      <c r="AH242" s="6" t="s">
        <v>184</v>
      </c>
      <c r="AI242" s="6" t="s">
        <v>971</v>
      </c>
      <c r="AJ242" s="56" t="s">
        <v>986</v>
      </c>
      <c r="AK242" s="56" t="s">
        <v>985</v>
      </c>
    </row>
    <row r="243" spans="1:41">
      <c r="B243" s="6" t="s">
        <v>184</v>
      </c>
      <c r="D243" s="6" t="s">
        <v>184</v>
      </c>
      <c r="F243" s="6" t="s">
        <v>184</v>
      </c>
      <c r="G243" s="6" t="s">
        <v>177</v>
      </c>
      <c r="I243" s="6" t="s">
        <v>177</v>
      </c>
      <c r="K243" s="6" t="s">
        <v>177</v>
      </c>
      <c r="P243" s="6" t="s">
        <v>184</v>
      </c>
      <c r="S243" s="6" t="s">
        <v>177</v>
      </c>
      <c r="V243" s="6" t="s">
        <v>184</v>
      </c>
      <c r="W243" s="6" t="s">
        <v>177</v>
      </c>
      <c r="Y243" s="6" t="s">
        <v>177</v>
      </c>
      <c r="AA243" s="6" t="s">
        <v>177</v>
      </c>
      <c r="AD243" s="6" t="s">
        <v>184</v>
      </c>
      <c r="AF243" s="6" t="s">
        <v>184</v>
      </c>
      <c r="AG243" s="6" t="s">
        <v>177</v>
      </c>
    </row>
    <row r="244" spans="1:41">
      <c r="G244" s="6" t="s">
        <v>177</v>
      </c>
      <c r="K244" s="6" t="s">
        <v>177</v>
      </c>
      <c r="S244" s="6" t="s">
        <v>177</v>
      </c>
      <c r="Y244" s="6" t="s">
        <v>177</v>
      </c>
      <c r="AA244" s="6" t="s">
        <v>177</v>
      </c>
      <c r="AC244" s="6" t="s">
        <v>177</v>
      </c>
    </row>
    <row r="245" spans="1:41">
      <c r="A245" s="6" t="s">
        <v>177</v>
      </c>
      <c r="C245" s="6" t="s">
        <v>177</v>
      </c>
      <c r="I245" s="6" t="s">
        <v>177</v>
      </c>
      <c r="K245" s="6" t="s">
        <v>177</v>
      </c>
      <c r="Q245" s="6" t="s">
        <v>177</v>
      </c>
      <c r="W245" s="6" t="s">
        <v>177</v>
      </c>
      <c r="Y245" s="6" t="s">
        <v>177</v>
      </c>
      <c r="AA245" s="6" t="s">
        <v>177</v>
      </c>
      <c r="AC245" s="6" t="s">
        <v>177</v>
      </c>
      <c r="AG245" s="6" t="s">
        <v>177</v>
      </c>
    </row>
    <row r="247" spans="1:41">
      <c r="B247" s="6" t="s">
        <v>184</v>
      </c>
      <c r="F247" s="6" t="s">
        <v>184</v>
      </c>
      <c r="G247" s="6" t="s">
        <v>177</v>
      </c>
      <c r="I247" s="6" t="s">
        <v>177</v>
      </c>
      <c r="K247" s="6" t="s">
        <v>177</v>
      </c>
      <c r="N247" s="6" t="s">
        <v>184</v>
      </c>
      <c r="R247" s="6" t="s">
        <v>184</v>
      </c>
      <c r="T247" s="6" t="s">
        <v>184</v>
      </c>
      <c r="V247" s="6" t="s">
        <v>184</v>
      </c>
      <c r="Y247" s="6" t="s">
        <v>177</v>
      </c>
      <c r="AA247" s="6" t="s">
        <v>177</v>
      </c>
      <c r="AD247" s="6" t="s">
        <v>184</v>
      </c>
      <c r="AF247" s="6" t="s">
        <v>184</v>
      </c>
    </row>
    <row r="248" spans="1:41">
      <c r="A248" s="6" t="s">
        <v>177</v>
      </c>
      <c r="C248" s="6" t="s">
        <v>177</v>
      </c>
      <c r="F248" s="6" t="s">
        <v>184</v>
      </c>
      <c r="G248" s="6" t="s">
        <v>177</v>
      </c>
      <c r="I248" s="6" t="s">
        <v>177</v>
      </c>
      <c r="K248" s="6" t="s">
        <v>177</v>
      </c>
      <c r="M248" s="6" t="s">
        <v>177</v>
      </c>
      <c r="P248" s="6" t="s">
        <v>184</v>
      </c>
      <c r="R248" s="6" t="s">
        <v>184</v>
      </c>
      <c r="S248" s="6" t="s">
        <v>177</v>
      </c>
      <c r="U248" s="6" t="s">
        <v>177</v>
      </c>
      <c r="W248" s="6" t="s">
        <v>177</v>
      </c>
      <c r="Z248" s="6" t="s">
        <v>184</v>
      </c>
      <c r="AA248" s="6" t="s">
        <v>177</v>
      </c>
      <c r="AD248" s="6" t="s">
        <v>184</v>
      </c>
      <c r="AE248" s="6" t="s">
        <v>177</v>
      </c>
      <c r="AG248" s="6" t="s">
        <v>177</v>
      </c>
      <c r="AI248" s="6" t="s">
        <v>942</v>
      </c>
      <c r="AJ248" s="53" t="s">
        <v>984</v>
      </c>
    </row>
    <row r="249" spans="1:41">
      <c r="AJ249" s="53"/>
    </row>
    <row r="250" spans="1:41">
      <c r="A250" s="13">
        <v>15</v>
      </c>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v>15</v>
      </c>
      <c r="AA250" s="13"/>
      <c r="AB250" s="13"/>
      <c r="AC250" s="13"/>
      <c r="AD250" s="13"/>
      <c r="AE250" s="13"/>
      <c r="AF250" s="13"/>
      <c r="AG250" s="13"/>
      <c r="AH250" s="13"/>
      <c r="AI250" s="13"/>
      <c r="AJ250" s="54"/>
      <c r="AK250" s="54"/>
      <c r="AL250" s="54"/>
      <c r="AM250" s="54"/>
      <c r="AN250" s="54"/>
      <c r="AO250" s="30"/>
    </row>
    <row r="251" spans="1:41">
      <c r="A251" s="6" t="s">
        <v>19</v>
      </c>
    </row>
    <row r="252" spans="1:41">
      <c r="A252" s="26" t="s">
        <v>106</v>
      </c>
      <c r="B252" s="6" t="s">
        <v>107</v>
      </c>
      <c r="C252" s="6" t="s">
        <v>108</v>
      </c>
      <c r="D252" s="6" t="s">
        <v>109</v>
      </c>
      <c r="E252" s="6" t="s">
        <v>110</v>
      </c>
      <c r="F252" s="6" t="s">
        <v>111</v>
      </c>
      <c r="G252" s="6" t="s">
        <v>112</v>
      </c>
      <c r="H252" s="6" t="s">
        <v>113</v>
      </c>
      <c r="I252" s="6" t="s">
        <v>114</v>
      </c>
      <c r="J252" s="6" t="s">
        <v>115</v>
      </c>
      <c r="K252" s="6" t="s">
        <v>116</v>
      </c>
      <c r="L252" s="6" t="s">
        <v>117</v>
      </c>
      <c r="M252" s="6" t="s">
        <v>118</v>
      </c>
      <c r="N252" s="6" t="s">
        <v>119</v>
      </c>
      <c r="O252" s="6" t="s">
        <v>120</v>
      </c>
      <c r="P252" s="6" t="s">
        <v>121</v>
      </c>
      <c r="Q252" s="6" t="s">
        <v>122</v>
      </c>
      <c r="R252" s="6" t="s">
        <v>123</v>
      </c>
      <c r="S252" s="6" t="s">
        <v>124</v>
      </c>
      <c r="T252" s="6" t="s">
        <v>125</v>
      </c>
      <c r="U252" s="6" t="s">
        <v>126</v>
      </c>
      <c r="V252" s="6" t="s">
        <v>127</v>
      </c>
      <c r="W252" s="6" t="s">
        <v>128</v>
      </c>
      <c r="X252" s="6" t="s">
        <v>129</v>
      </c>
      <c r="Y252" s="6" t="s">
        <v>130</v>
      </c>
      <c r="Z252" s="6" t="s">
        <v>131</v>
      </c>
      <c r="AA252" s="6" t="s">
        <v>132</v>
      </c>
      <c r="AB252" s="6" t="s">
        <v>133</v>
      </c>
      <c r="AC252" s="6" t="s">
        <v>134</v>
      </c>
      <c r="AD252" s="6" t="s">
        <v>135</v>
      </c>
      <c r="AE252" s="6" t="s">
        <v>136</v>
      </c>
      <c r="AF252" s="6" t="s">
        <v>137</v>
      </c>
      <c r="AG252" s="6" t="s">
        <v>138</v>
      </c>
      <c r="AH252" s="6" t="s">
        <v>139</v>
      </c>
      <c r="AI252" s="6" t="s">
        <v>140</v>
      </c>
      <c r="AJ252" s="41" t="s">
        <v>988</v>
      </c>
    </row>
    <row r="253" spans="1:41">
      <c r="A253" s="24" t="s">
        <v>177</v>
      </c>
      <c r="B253" s="24" t="s">
        <v>184</v>
      </c>
      <c r="C253" s="24" t="s">
        <v>177</v>
      </c>
      <c r="D253" s="24" t="s">
        <v>184</v>
      </c>
      <c r="E253" s="24" t="s">
        <v>177</v>
      </c>
      <c r="F253" s="24" t="s">
        <v>184</v>
      </c>
      <c r="G253" s="24" t="s">
        <v>177</v>
      </c>
      <c r="H253" s="24" t="s">
        <v>184</v>
      </c>
      <c r="I253" s="24" t="s">
        <v>177</v>
      </c>
      <c r="J253" s="24" t="s">
        <v>184</v>
      </c>
      <c r="K253" s="24" t="s">
        <v>177</v>
      </c>
      <c r="L253" s="24" t="s">
        <v>184</v>
      </c>
      <c r="M253" s="24" t="s">
        <v>177</v>
      </c>
      <c r="N253" s="24" t="s">
        <v>184</v>
      </c>
      <c r="O253" s="24" t="s">
        <v>177</v>
      </c>
      <c r="P253" s="24" t="s">
        <v>184</v>
      </c>
      <c r="Q253" s="24" t="s">
        <v>177</v>
      </c>
      <c r="R253" s="24" t="s">
        <v>184</v>
      </c>
      <c r="S253" s="24" t="s">
        <v>177</v>
      </c>
      <c r="T253" s="24" t="s">
        <v>184</v>
      </c>
      <c r="U253" s="24" t="s">
        <v>177</v>
      </c>
      <c r="V253" s="24" t="s">
        <v>184</v>
      </c>
      <c r="W253" s="24" t="s">
        <v>177</v>
      </c>
      <c r="X253" s="24" t="s">
        <v>184</v>
      </c>
      <c r="Y253" s="24" t="s">
        <v>177</v>
      </c>
      <c r="Z253" s="24" t="s">
        <v>184</v>
      </c>
      <c r="AA253" s="24" t="s">
        <v>177</v>
      </c>
      <c r="AB253" s="24" t="s">
        <v>184</v>
      </c>
      <c r="AC253" s="24" t="s">
        <v>177</v>
      </c>
      <c r="AD253" s="24" t="s">
        <v>184</v>
      </c>
      <c r="AE253" s="24" t="s">
        <v>177</v>
      </c>
      <c r="AF253" s="24" t="s">
        <v>184</v>
      </c>
      <c r="AG253" s="24" t="s">
        <v>177</v>
      </c>
      <c r="AH253" s="24" t="s">
        <v>184</v>
      </c>
      <c r="AI253" s="32" t="s">
        <v>1114</v>
      </c>
      <c r="AJ253" s="23"/>
      <c r="AK253" s="32"/>
      <c r="AL253" s="32"/>
      <c r="AM253" s="32"/>
      <c r="AN253" s="32"/>
      <c r="AO253" s="32" t="s">
        <v>1115</v>
      </c>
    </row>
    <row r="254" spans="1:41">
      <c r="A254" s="6">
        <f>COUNTIF(A4:A248,"Good")</f>
        <v>121</v>
      </c>
      <c r="B254" s="6">
        <f>COUNTIF(B4:B248,"Poor")</f>
        <v>56</v>
      </c>
      <c r="C254" s="3">
        <f>COUNTIF(C4:C248,"Good")</f>
        <v>120</v>
      </c>
      <c r="D254" s="6">
        <f>COUNTIF(D4:D248,"Poor")</f>
        <v>50</v>
      </c>
      <c r="E254" s="3">
        <f>COUNTIF(E4:E248,"Good")</f>
        <v>62</v>
      </c>
      <c r="F254" s="6">
        <f>COUNTIF(F4:F248,"Poor")</f>
        <v>102</v>
      </c>
      <c r="G254" s="3">
        <f>COUNTIF(G4:G248,"Good")</f>
        <v>144</v>
      </c>
      <c r="H254" s="6">
        <f>COUNTIF(H4:H248,"Poor")</f>
        <v>22</v>
      </c>
      <c r="I254" s="3">
        <f>COUNTIF(I4:I248,"Good")</f>
        <v>161</v>
      </c>
      <c r="J254" s="6">
        <f>COUNTIF(J4:J248,"Poor")</f>
        <v>25</v>
      </c>
      <c r="K254" s="3">
        <f>COUNTIF(K4:K248,"Good")</f>
        <v>166</v>
      </c>
      <c r="L254" s="6">
        <f>COUNTIF(L4:L248,"Poor")</f>
        <v>22</v>
      </c>
      <c r="M254" s="3">
        <f>COUNTIF(M4:M248,"Good")</f>
        <v>43</v>
      </c>
      <c r="N254" s="6">
        <f>COUNTIF(N4:N248,"Poor")</f>
        <v>98</v>
      </c>
      <c r="O254" s="3">
        <f>COUNTIF(O4:O248,"Good")</f>
        <v>74</v>
      </c>
      <c r="P254" s="6">
        <f>COUNTIF(P4:P248,"Poor")</f>
        <v>81</v>
      </c>
      <c r="Q254" s="3">
        <f>COUNTIF(Q4:Q248,"Good")</f>
        <v>60</v>
      </c>
      <c r="R254" s="6">
        <f>COUNTIF(R4:R248,"Poor")</f>
        <v>64</v>
      </c>
      <c r="S254" s="3">
        <f>COUNTIF(S4:S248,"Good")</f>
        <v>71</v>
      </c>
      <c r="T254" s="6">
        <f>COUNTIF(T4:T248,"Poor")</f>
        <v>67</v>
      </c>
      <c r="U254" s="3">
        <f>COUNTIF(U4:U248,"Good")</f>
        <v>55</v>
      </c>
      <c r="V254" s="6">
        <f>COUNTIF(V4:V248,"Poor")</f>
        <v>118</v>
      </c>
      <c r="W254" s="3">
        <f>COUNTIF(W4:W248,"Good")</f>
        <v>165</v>
      </c>
      <c r="X254" s="6">
        <f>COUNTIF(X4:X248,"Poor")</f>
        <v>26</v>
      </c>
      <c r="Y254" s="3">
        <f>COUNTIF(Y4:Y248,"Good")</f>
        <v>170</v>
      </c>
      <c r="Z254" s="6">
        <f>COUNTIF(Z4:Z248,"Poor")</f>
        <v>17</v>
      </c>
      <c r="AA254" s="3">
        <f>COUNTIF(AA4:AA248,"Good")</f>
        <v>172</v>
      </c>
      <c r="AB254" s="6">
        <f>COUNTIF(AB4:AB248,"Poor")</f>
        <v>26</v>
      </c>
      <c r="AC254" s="3">
        <f>COUNTIF(AC4:AC248,"Good")</f>
        <v>80</v>
      </c>
      <c r="AD254" s="6">
        <f>COUNTIF(AD4:AD248,"Poor")</f>
        <v>89</v>
      </c>
      <c r="AE254" s="3">
        <f>COUNTIF(AE4:AE248,"Good")</f>
        <v>87</v>
      </c>
      <c r="AF254" s="6">
        <f>COUNTIF(AF4:AF248,"Poor")</f>
        <v>75</v>
      </c>
      <c r="AG254" s="3">
        <f>COUNTIF(AG4:AG248,"Good")</f>
        <v>123</v>
      </c>
      <c r="AH254" s="6">
        <f>COUNTIF(AH4:AH248,"Poor")</f>
        <v>50</v>
      </c>
      <c r="AI254" s="11" t="s">
        <v>1061</v>
      </c>
      <c r="AJ254" s="42">
        <f>COUNTIF(AJ4:AJ248,"Ambience poor")</f>
        <v>5</v>
      </c>
      <c r="AK254" s="42">
        <f>COUNTIF(AK4:AK248,"Ambience poor")</f>
        <v>1</v>
      </c>
      <c r="AL254" s="42">
        <f>COUNTIF(AL4:AL248,"Ambience poor")</f>
        <v>3</v>
      </c>
      <c r="AM254" s="42">
        <f>COUNTIF(AM4:AM248,"Ambience poor")</f>
        <v>1</v>
      </c>
      <c r="AN254" s="42">
        <f>COUNTIF(AN4:AN248,"Ambience poor")</f>
        <v>0</v>
      </c>
      <c r="AO254" s="11">
        <f>SUM(AJ254:AN254)</f>
        <v>10</v>
      </c>
    </row>
    <row r="255" spans="1:41">
      <c r="AI255" s="33" t="s">
        <v>981</v>
      </c>
      <c r="AJ255" s="42">
        <f>COUNTIF(AJ4:AJ248,"Consumer offer good")</f>
        <v>2</v>
      </c>
      <c r="AK255" s="42">
        <f>COUNTIF(AK4:AK248,"Consumer offer good")</f>
        <v>0</v>
      </c>
      <c r="AL255" s="42">
        <f>COUNTIF(AL4:AL248,"Consumer offer good")</f>
        <v>0</v>
      </c>
      <c r="AM255" s="42">
        <f>COUNTIF(AM4:AM248,"Consumer offer good")</f>
        <v>0</v>
      </c>
      <c r="AN255" s="42">
        <f>COUNTIF(AN4:AN248,"Consumer offer good")</f>
        <v>0</v>
      </c>
      <c r="AO255" s="11">
        <f>SUM(AJ255:AN255)</f>
        <v>2</v>
      </c>
    </row>
    <row r="256" spans="1:41">
      <c r="AI256" s="33" t="s">
        <v>982</v>
      </c>
      <c r="AJ256" s="42">
        <f>COUNTIF(AJ4:AJ248,"Consumer offer poor")</f>
        <v>11</v>
      </c>
      <c r="AK256" s="42">
        <f>COUNTIF(AK4:AK248,"Consumer offer poor")</f>
        <v>2</v>
      </c>
      <c r="AL256" s="42">
        <f>COUNTIF(AL4:AL248,"Consumer offer poor")</f>
        <v>0</v>
      </c>
      <c r="AM256" s="42">
        <f>COUNTIF(AM4:AM248,"Consumer offer poor")</f>
        <v>0</v>
      </c>
      <c r="AN256" s="42">
        <f>COUNTIF(AN4:AN248,"Consumer offer poor")</f>
        <v>0</v>
      </c>
      <c r="AO256" s="11">
        <f>SUM(AJ256:AN256)</f>
        <v>13</v>
      </c>
    </row>
    <row r="257" spans="35:41">
      <c r="AI257" s="27" t="s">
        <v>1049</v>
      </c>
      <c r="AJ257" s="42">
        <f>COUNTIF(AJ4:AJ248,"No youth appeal")</f>
        <v>0</v>
      </c>
      <c r="AK257" s="42">
        <f>COUNTIF(AK4:AK248,"No youth appeal")</f>
        <v>2</v>
      </c>
      <c r="AL257" s="42">
        <f>COUNTIF(AL4:AL248,"No youth appeal")</f>
        <v>1</v>
      </c>
      <c r="AM257" s="42">
        <f>COUNTIF(AM4:AM248,"No youth appeal")</f>
        <v>0</v>
      </c>
      <c r="AN257" s="42">
        <f>COUNTIF(AN4:AN248,"No youth appeal")</f>
        <v>0</v>
      </c>
      <c r="AO257" s="11">
        <f>SUM(AJ257:AN257)</f>
        <v>3</v>
      </c>
    </row>
    <row r="258" spans="35:41">
      <c r="AI258" s="11" t="s">
        <v>986</v>
      </c>
      <c r="AJ258" s="42">
        <f>COUNTIF(AJ4:AJ248,"Poor maintenance")</f>
        <v>4</v>
      </c>
      <c r="AK258" s="42">
        <f t="shared" ref="AK258:AN258" si="0">COUNTIF(AK4:AK248,"Poor maintenance")</f>
        <v>3</v>
      </c>
      <c r="AL258" s="42">
        <f t="shared" si="0"/>
        <v>2</v>
      </c>
      <c r="AM258" s="42">
        <f t="shared" si="0"/>
        <v>1</v>
      </c>
      <c r="AN258" s="42">
        <f t="shared" si="0"/>
        <v>0</v>
      </c>
      <c r="AO258" s="11">
        <f t="shared" ref="AO258:AO262" si="1">SUM(AJ258:AN258)</f>
        <v>10</v>
      </c>
    </row>
    <row r="259" spans="35:41">
      <c r="AI259" s="11" t="s">
        <v>984</v>
      </c>
      <c r="AJ259" s="42">
        <f>COUNTIF(AJ4:AJ248,"Poor parking value")</f>
        <v>11</v>
      </c>
      <c r="AK259" s="42">
        <f t="shared" ref="AK259:AN259" si="2">COUNTIF(AK4:AK248,"Poor parking value")</f>
        <v>4</v>
      </c>
      <c r="AL259" s="42">
        <f t="shared" si="2"/>
        <v>0</v>
      </c>
      <c r="AM259" s="42">
        <f t="shared" si="2"/>
        <v>0</v>
      </c>
      <c r="AN259" s="42">
        <f t="shared" si="2"/>
        <v>0</v>
      </c>
      <c r="AO259" s="11">
        <f t="shared" si="1"/>
        <v>15</v>
      </c>
    </row>
    <row r="260" spans="35:41">
      <c r="AI260" s="27" t="s">
        <v>985</v>
      </c>
      <c r="AJ260" s="42">
        <f>COUNTIF(AJ4:AJ248,"Poor pedestrian access")</f>
        <v>5</v>
      </c>
      <c r="AK260" s="42">
        <f t="shared" ref="AK260:AN260" si="3">COUNTIF(AK4:AK248,"Poor pedestrian access")</f>
        <v>10</v>
      </c>
      <c r="AL260" s="42">
        <f t="shared" si="3"/>
        <v>0</v>
      </c>
      <c r="AM260" s="42">
        <f t="shared" si="3"/>
        <v>0</v>
      </c>
      <c r="AN260" s="42">
        <f t="shared" si="3"/>
        <v>0</v>
      </c>
      <c r="AO260" s="11">
        <f t="shared" si="1"/>
        <v>15</v>
      </c>
    </row>
    <row r="261" spans="35:41">
      <c r="AI261" s="11" t="s">
        <v>980</v>
      </c>
      <c r="AJ261" s="42">
        <f>COUNTIF(AJ4:AJ248,"Poor public transport")</f>
        <v>1</v>
      </c>
      <c r="AK261" s="42">
        <f t="shared" ref="AK261:AN261" si="4">COUNTIF(AK4:AK248,"Poor public transport")</f>
        <v>0</v>
      </c>
      <c r="AL261" s="42">
        <f t="shared" si="4"/>
        <v>2</v>
      </c>
      <c r="AM261" s="42">
        <f t="shared" si="4"/>
        <v>0</v>
      </c>
      <c r="AN261" s="42">
        <f t="shared" si="4"/>
        <v>0</v>
      </c>
      <c r="AO261" s="11">
        <f t="shared" si="1"/>
        <v>3</v>
      </c>
    </row>
    <row r="262" spans="35:41">
      <c r="AI262" s="11" t="s">
        <v>987</v>
      </c>
      <c r="AJ262" s="42">
        <f>COUNTIF(AJ4:AJ248,"Poor traffic management")</f>
        <v>8</v>
      </c>
      <c r="AK262" s="42">
        <f t="shared" ref="AK262:AN262" si="5">COUNTIF(AK4:AK248,"Poor traffic management")</f>
        <v>0</v>
      </c>
      <c r="AL262" s="42">
        <f t="shared" si="5"/>
        <v>0</v>
      </c>
      <c r="AM262" s="42">
        <f t="shared" si="5"/>
        <v>0</v>
      </c>
      <c r="AN262" s="42">
        <f t="shared" si="5"/>
        <v>1</v>
      </c>
      <c r="AO262" s="11">
        <f t="shared" si="1"/>
        <v>9</v>
      </c>
    </row>
    <row r="263" spans="35:41">
      <c r="AO263" s="9">
        <f>SUM(SUM(AO254:AO262))</f>
        <v>80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G263"/>
  <sheetViews>
    <sheetView workbookViewId="0">
      <selection activeCell="I7" sqref="I7"/>
    </sheetView>
  </sheetViews>
  <sheetFormatPr defaultRowHeight="12.75"/>
  <cols>
    <col min="1" max="1" width="9.140625" style="3"/>
    <col min="2" max="3" width="9.140625" style="6"/>
    <col min="4" max="6" width="3.7109375" style="41" hidden="1" customWidth="1"/>
    <col min="7" max="7" width="10.140625" style="9" customWidth="1"/>
  </cols>
  <sheetData>
    <row r="1" spans="1:7">
      <c r="A1" s="14">
        <v>16</v>
      </c>
      <c r="B1" s="15"/>
      <c r="C1" s="15"/>
      <c r="D1" s="51"/>
      <c r="E1" s="51"/>
      <c r="F1" s="51"/>
      <c r="G1" s="18"/>
    </row>
    <row r="2" spans="1:7">
      <c r="A2" s="3" t="s">
        <v>20</v>
      </c>
    </row>
    <row r="3" spans="1:7">
      <c r="A3" s="20" t="s">
        <v>62</v>
      </c>
      <c r="B3" s="21" t="s">
        <v>63</v>
      </c>
      <c r="C3" s="21" t="s">
        <v>141</v>
      </c>
      <c r="D3" s="52"/>
      <c r="E3" s="52"/>
      <c r="F3" s="52"/>
      <c r="G3" s="22" t="s">
        <v>988</v>
      </c>
    </row>
    <row r="4" spans="1:7">
      <c r="A4" s="3" t="s">
        <v>62</v>
      </c>
    </row>
    <row r="5" spans="1:7">
      <c r="A5" s="3" t="s">
        <v>62</v>
      </c>
    </row>
    <row r="6" spans="1:7">
      <c r="A6" s="3" t="s">
        <v>62</v>
      </c>
    </row>
    <row r="7" spans="1:7">
      <c r="A7" s="3" t="s">
        <v>62</v>
      </c>
    </row>
    <row r="8" spans="1:7">
      <c r="A8" s="3" t="s">
        <v>62</v>
      </c>
    </row>
    <row r="9" spans="1:7">
      <c r="B9" s="6" t="s">
        <v>63</v>
      </c>
    </row>
    <row r="10" spans="1:7">
      <c r="A10" s="3" t="s">
        <v>62</v>
      </c>
    </row>
    <row r="11" spans="1:7">
      <c r="A11" s="3" t="s">
        <v>62</v>
      </c>
      <c r="C11" s="6" t="s">
        <v>197</v>
      </c>
      <c r="D11" s="42" t="s">
        <v>1076</v>
      </c>
      <c r="E11" s="42"/>
      <c r="F11" s="42"/>
      <c r="G11" s="9" t="s">
        <v>1076</v>
      </c>
    </row>
    <row r="12" spans="1:7">
      <c r="A12" s="3" t="s">
        <v>62</v>
      </c>
      <c r="D12" s="42"/>
      <c r="E12" s="42"/>
      <c r="F12" s="42"/>
    </row>
    <row r="13" spans="1:7">
      <c r="A13" s="3" t="s">
        <v>62</v>
      </c>
      <c r="D13" s="42"/>
      <c r="E13" s="42"/>
      <c r="F13" s="42"/>
    </row>
    <row r="14" spans="1:7">
      <c r="A14" s="3" t="s">
        <v>62</v>
      </c>
      <c r="D14" s="42"/>
      <c r="E14" s="42"/>
      <c r="F14" s="42"/>
    </row>
    <row r="15" spans="1:7">
      <c r="A15" s="3" t="s">
        <v>62</v>
      </c>
      <c r="D15" s="42"/>
      <c r="E15" s="42"/>
      <c r="F15" s="42"/>
    </row>
    <row r="16" spans="1:7">
      <c r="A16" s="3" t="s">
        <v>62</v>
      </c>
      <c r="D16" s="42"/>
      <c r="E16" s="42"/>
      <c r="F16" s="42"/>
    </row>
    <row r="17" spans="1:7">
      <c r="A17" s="3" t="s">
        <v>62</v>
      </c>
      <c r="D17" s="42"/>
      <c r="E17" s="42"/>
      <c r="F17" s="42"/>
    </row>
    <row r="18" spans="1:7">
      <c r="A18" s="3" t="s">
        <v>62</v>
      </c>
      <c r="D18" s="42"/>
      <c r="E18" s="42"/>
      <c r="F18" s="42"/>
    </row>
    <row r="19" spans="1:7">
      <c r="A19" s="3" t="s">
        <v>62</v>
      </c>
      <c r="D19" s="42"/>
      <c r="E19" s="42"/>
      <c r="F19" s="42"/>
    </row>
    <row r="20" spans="1:7">
      <c r="A20" s="3" t="s">
        <v>62</v>
      </c>
      <c r="D20" s="42"/>
      <c r="E20" s="42"/>
      <c r="F20" s="42"/>
    </row>
    <row r="21" spans="1:7">
      <c r="A21" s="3" t="s">
        <v>62</v>
      </c>
      <c r="D21" s="42"/>
      <c r="E21" s="42"/>
      <c r="F21" s="42"/>
    </row>
    <row r="22" spans="1:7">
      <c r="A22" s="3" t="s">
        <v>62</v>
      </c>
      <c r="D22" s="42"/>
      <c r="E22" s="42"/>
      <c r="F22" s="42"/>
    </row>
    <row r="23" spans="1:7">
      <c r="A23" s="3" t="s">
        <v>62</v>
      </c>
      <c r="D23" s="42"/>
      <c r="E23" s="42"/>
      <c r="F23" s="42"/>
    </row>
    <row r="24" spans="1:7">
      <c r="A24" s="3" t="s">
        <v>62</v>
      </c>
      <c r="D24" s="42"/>
      <c r="E24" s="42"/>
      <c r="F24" s="42"/>
    </row>
    <row r="25" spans="1:7">
      <c r="A25" s="3" t="s">
        <v>62</v>
      </c>
      <c r="D25" s="42"/>
      <c r="E25" s="42"/>
      <c r="F25" s="42"/>
    </row>
    <row r="26" spans="1:7">
      <c r="A26" s="3" t="s">
        <v>62</v>
      </c>
      <c r="D26" s="42"/>
      <c r="E26" s="42"/>
      <c r="F26" s="42"/>
    </row>
    <row r="27" spans="1:7">
      <c r="A27" s="3" t="s">
        <v>62</v>
      </c>
      <c r="D27" s="42"/>
      <c r="E27" s="42"/>
      <c r="F27" s="42"/>
    </row>
    <row r="28" spans="1:7">
      <c r="A28" s="3" t="s">
        <v>62</v>
      </c>
      <c r="D28" s="42"/>
      <c r="E28" s="42"/>
      <c r="F28" s="42"/>
    </row>
    <row r="29" spans="1:7">
      <c r="A29" s="3" t="s">
        <v>62</v>
      </c>
      <c r="D29" s="42"/>
      <c r="E29" s="42"/>
      <c r="F29" s="42"/>
    </row>
    <row r="30" spans="1:7">
      <c r="A30" s="3" t="s">
        <v>62</v>
      </c>
      <c r="D30" s="42"/>
      <c r="E30" s="42"/>
      <c r="F30" s="42"/>
    </row>
    <row r="31" spans="1:7">
      <c r="B31" s="6" t="s">
        <v>63</v>
      </c>
      <c r="C31" s="6" t="s">
        <v>239</v>
      </c>
      <c r="D31" s="42" t="s">
        <v>1061</v>
      </c>
      <c r="E31" s="42" t="s">
        <v>982</v>
      </c>
      <c r="F31" s="42"/>
      <c r="G31" s="9" t="s">
        <v>1063</v>
      </c>
    </row>
    <row r="32" spans="1:7">
      <c r="A32" s="3" t="s">
        <v>62</v>
      </c>
      <c r="D32" s="42"/>
      <c r="E32" s="42"/>
      <c r="F32" s="42"/>
    </row>
    <row r="33" spans="1:7">
      <c r="A33" s="3" t="s">
        <v>62</v>
      </c>
      <c r="D33" s="42"/>
      <c r="E33" s="42"/>
      <c r="F33" s="42"/>
    </row>
    <row r="34" spans="1:7">
      <c r="A34" s="3" t="s">
        <v>62</v>
      </c>
      <c r="D34" s="42"/>
      <c r="E34" s="42"/>
      <c r="F34" s="42"/>
    </row>
    <row r="35" spans="1:7">
      <c r="A35" s="3" t="s">
        <v>62</v>
      </c>
      <c r="D35" s="42"/>
      <c r="E35" s="42"/>
      <c r="F35" s="42"/>
    </row>
    <row r="36" spans="1:7">
      <c r="A36" s="36"/>
      <c r="B36" s="37"/>
      <c r="C36" s="37"/>
      <c r="D36" s="42"/>
      <c r="E36" s="42"/>
      <c r="F36" s="42"/>
      <c r="G36" s="38"/>
    </row>
    <row r="37" spans="1:7">
      <c r="D37" s="42"/>
      <c r="E37" s="42"/>
      <c r="F37" s="42"/>
    </row>
    <row r="38" spans="1:7">
      <c r="B38" s="6" t="s">
        <v>63</v>
      </c>
      <c r="C38" s="6" t="s">
        <v>255</v>
      </c>
      <c r="D38" s="42" t="s">
        <v>992</v>
      </c>
      <c r="E38" s="42" t="s">
        <v>993</v>
      </c>
      <c r="F38" s="42"/>
      <c r="G38" s="9" t="s">
        <v>991</v>
      </c>
    </row>
    <row r="39" spans="1:7">
      <c r="A39" s="3" t="s">
        <v>62</v>
      </c>
      <c r="C39" s="6" t="s">
        <v>259</v>
      </c>
      <c r="D39" s="42" t="s">
        <v>1071</v>
      </c>
      <c r="E39" s="42"/>
      <c r="F39" s="42"/>
      <c r="G39" s="9" t="s">
        <v>1071</v>
      </c>
    </row>
    <row r="40" spans="1:7">
      <c r="A40" s="3" t="s">
        <v>62</v>
      </c>
      <c r="C40" s="6" t="s">
        <v>263</v>
      </c>
      <c r="D40" s="42" t="s">
        <v>1061</v>
      </c>
      <c r="E40" s="42" t="s">
        <v>992</v>
      </c>
      <c r="F40" s="42"/>
      <c r="G40" s="9" t="s">
        <v>1064</v>
      </c>
    </row>
    <row r="41" spans="1:7">
      <c r="B41" s="6" t="s">
        <v>63</v>
      </c>
      <c r="C41" s="6" t="s">
        <v>269</v>
      </c>
      <c r="D41" s="42" t="s">
        <v>982</v>
      </c>
      <c r="E41" s="42"/>
      <c r="F41" s="42"/>
      <c r="G41" s="9" t="s">
        <v>982</v>
      </c>
    </row>
    <row r="42" spans="1:7">
      <c r="A42" s="3" t="s">
        <v>62</v>
      </c>
      <c r="D42" s="42"/>
      <c r="E42" s="42"/>
      <c r="F42" s="42"/>
    </row>
    <row r="43" spans="1:7">
      <c r="B43" s="6" t="s">
        <v>63</v>
      </c>
      <c r="C43" s="6" t="s">
        <v>278</v>
      </c>
      <c r="D43" s="42" t="s">
        <v>982</v>
      </c>
      <c r="E43" s="42"/>
      <c r="F43" s="42"/>
      <c r="G43" s="9" t="s">
        <v>982</v>
      </c>
    </row>
    <row r="44" spans="1:7">
      <c r="A44" s="3" t="s">
        <v>62</v>
      </c>
      <c r="C44" s="6" t="s">
        <v>285</v>
      </c>
      <c r="D44" s="42" t="s">
        <v>1071</v>
      </c>
      <c r="E44" s="42"/>
      <c r="F44" s="42"/>
      <c r="G44" s="9" t="s">
        <v>1071</v>
      </c>
    </row>
    <row r="45" spans="1:7">
      <c r="B45" s="6" t="s">
        <v>63</v>
      </c>
      <c r="C45" s="6" t="s">
        <v>288</v>
      </c>
      <c r="D45" s="42" t="s">
        <v>982</v>
      </c>
      <c r="E45" s="42"/>
      <c r="F45" s="42"/>
      <c r="G45" s="9" t="s">
        <v>982</v>
      </c>
    </row>
    <row r="46" spans="1:7">
      <c r="A46" s="3" t="s">
        <v>62</v>
      </c>
      <c r="D46" s="42"/>
      <c r="E46" s="42"/>
      <c r="F46" s="42"/>
    </row>
    <row r="47" spans="1:7">
      <c r="A47" s="3" t="s">
        <v>62</v>
      </c>
      <c r="D47" s="42"/>
      <c r="E47" s="42"/>
      <c r="F47" s="42"/>
    </row>
    <row r="48" spans="1:7">
      <c r="A48" s="3" t="s">
        <v>62</v>
      </c>
      <c r="C48" s="6" t="s">
        <v>298</v>
      </c>
      <c r="D48" s="42" t="s">
        <v>982</v>
      </c>
      <c r="E48" s="42"/>
      <c r="F48" s="42"/>
      <c r="G48" s="9" t="s">
        <v>982</v>
      </c>
    </row>
    <row r="49" spans="1:7">
      <c r="A49" s="3" t="s">
        <v>62</v>
      </c>
      <c r="C49" s="6" t="s">
        <v>307</v>
      </c>
      <c r="D49" s="42" t="s">
        <v>992</v>
      </c>
      <c r="E49" s="42"/>
      <c r="F49" s="42"/>
      <c r="G49" s="9" t="s">
        <v>992</v>
      </c>
    </row>
    <row r="50" spans="1:7">
      <c r="B50" s="6" t="s">
        <v>63</v>
      </c>
      <c r="C50" s="6" t="s">
        <v>311</v>
      </c>
      <c r="D50" s="42" t="s">
        <v>1061</v>
      </c>
      <c r="E50" s="42" t="s">
        <v>982</v>
      </c>
      <c r="F50" s="42" t="s">
        <v>992</v>
      </c>
      <c r="G50" s="9" t="s">
        <v>1065</v>
      </c>
    </row>
    <row r="51" spans="1:7">
      <c r="A51" s="3" t="s">
        <v>62</v>
      </c>
      <c r="C51" s="6" t="s">
        <v>960</v>
      </c>
      <c r="D51" s="42" t="s">
        <v>1061</v>
      </c>
      <c r="E51" s="42" t="s">
        <v>981</v>
      </c>
      <c r="F51" s="42"/>
      <c r="G51" s="9" t="s">
        <v>1066</v>
      </c>
    </row>
    <row r="52" spans="1:7">
      <c r="D52" s="42"/>
      <c r="E52" s="42"/>
      <c r="F52" s="42"/>
    </row>
    <row r="53" spans="1:7">
      <c r="A53" s="3" t="s">
        <v>62</v>
      </c>
      <c r="C53" s="6" t="s">
        <v>324</v>
      </c>
      <c r="D53" s="42" t="s">
        <v>982</v>
      </c>
      <c r="E53" s="42" t="s">
        <v>992</v>
      </c>
      <c r="F53" s="42"/>
      <c r="G53" s="9" t="s">
        <v>1056</v>
      </c>
    </row>
    <row r="54" spans="1:7">
      <c r="A54" s="3" t="s">
        <v>62</v>
      </c>
      <c r="C54" s="6" t="s">
        <v>329</v>
      </c>
      <c r="D54" s="42" t="s">
        <v>1071</v>
      </c>
      <c r="E54" s="42" t="s">
        <v>981</v>
      </c>
      <c r="F54" s="42" t="s">
        <v>1072</v>
      </c>
      <c r="G54" s="9" t="s">
        <v>1072</v>
      </c>
    </row>
    <row r="55" spans="1:7">
      <c r="B55" s="6" t="s">
        <v>63</v>
      </c>
      <c r="C55" s="6" t="s">
        <v>332</v>
      </c>
      <c r="D55" s="42" t="s">
        <v>982</v>
      </c>
      <c r="E55" s="42"/>
      <c r="F55" s="42"/>
      <c r="G55" s="9" t="s">
        <v>982</v>
      </c>
    </row>
    <row r="56" spans="1:7">
      <c r="A56" s="3" t="s">
        <v>62</v>
      </c>
      <c r="D56" s="42"/>
      <c r="E56" s="42"/>
      <c r="F56" s="42"/>
    </row>
    <row r="57" spans="1:7">
      <c r="A57" s="3" t="s">
        <v>62</v>
      </c>
      <c r="D57" s="42"/>
      <c r="E57" s="42"/>
      <c r="F57" s="42"/>
    </row>
    <row r="58" spans="1:7">
      <c r="D58" s="42"/>
      <c r="E58" s="42"/>
      <c r="F58" s="42"/>
    </row>
    <row r="59" spans="1:7">
      <c r="A59" s="3" t="s">
        <v>62</v>
      </c>
      <c r="D59" s="42"/>
      <c r="E59" s="42"/>
      <c r="F59" s="42"/>
    </row>
    <row r="60" spans="1:7">
      <c r="A60" s="3" t="s">
        <v>62</v>
      </c>
      <c r="C60" s="6" t="s">
        <v>351</v>
      </c>
      <c r="D60" s="42" t="s">
        <v>1071</v>
      </c>
      <c r="E60" s="42"/>
      <c r="F60" s="42"/>
      <c r="G60" s="9" t="s">
        <v>1071</v>
      </c>
    </row>
    <row r="61" spans="1:7">
      <c r="A61" s="3" t="s">
        <v>62</v>
      </c>
      <c r="D61" s="42"/>
      <c r="E61" s="42"/>
      <c r="F61" s="42"/>
    </row>
    <row r="62" spans="1:7">
      <c r="A62" s="3" t="s">
        <v>62</v>
      </c>
      <c r="D62" s="42"/>
      <c r="E62" s="42"/>
      <c r="F62" s="42"/>
    </row>
    <row r="63" spans="1:7">
      <c r="A63" s="3" t="s">
        <v>62</v>
      </c>
      <c r="D63" s="42"/>
      <c r="E63" s="42"/>
      <c r="F63" s="42"/>
    </row>
    <row r="64" spans="1:7">
      <c r="B64" s="6" t="s">
        <v>63</v>
      </c>
      <c r="C64" s="6" t="s">
        <v>360</v>
      </c>
      <c r="D64" s="42" t="s">
        <v>1061</v>
      </c>
      <c r="E64" s="42"/>
      <c r="F64" s="42"/>
      <c r="G64" s="9" t="s">
        <v>1061</v>
      </c>
    </row>
    <row r="65" spans="1:7">
      <c r="A65" s="3" t="s">
        <v>62</v>
      </c>
      <c r="C65" s="6" t="s">
        <v>362</v>
      </c>
      <c r="D65" s="42" t="s">
        <v>1071</v>
      </c>
      <c r="E65" s="42"/>
      <c r="F65" s="42"/>
      <c r="G65" s="9" t="s">
        <v>1071</v>
      </c>
    </row>
    <row r="66" spans="1:7">
      <c r="B66" s="6" t="s">
        <v>63</v>
      </c>
      <c r="C66" s="6" t="s">
        <v>366</v>
      </c>
      <c r="D66" s="42" t="s">
        <v>982</v>
      </c>
      <c r="E66" s="42"/>
      <c r="F66" s="42"/>
      <c r="G66" s="9" t="s">
        <v>982</v>
      </c>
    </row>
    <row r="67" spans="1:7">
      <c r="A67" s="3" t="s">
        <v>62</v>
      </c>
      <c r="D67" s="42"/>
      <c r="E67" s="42"/>
      <c r="F67" s="42"/>
    </row>
    <row r="68" spans="1:7">
      <c r="B68" s="6" t="s">
        <v>63</v>
      </c>
      <c r="C68" s="6" t="s">
        <v>372</v>
      </c>
      <c r="D68" s="42" t="s">
        <v>981</v>
      </c>
      <c r="E68" s="42"/>
      <c r="F68" s="42"/>
      <c r="G68" s="9" t="s">
        <v>981</v>
      </c>
    </row>
    <row r="69" spans="1:7">
      <c r="A69" s="3" t="s">
        <v>62</v>
      </c>
      <c r="C69" s="6" t="s">
        <v>377</v>
      </c>
      <c r="D69" s="42" t="s">
        <v>992</v>
      </c>
      <c r="E69" s="42"/>
      <c r="F69" s="42"/>
      <c r="G69" s="9" t="s">
        <v>992</v>
      </c>
    </row>
    <row r="70" spans="1:7">
      <c r="A70" s="3" t="s">
        <v>62</v>
      </c>
      <c r="D70" s="42"/>
      <c r="E70" s="42"/>
      <c r="F70" s="42"/>
    </row>
    <row r="71" spans="1:7">
      <c r="A71" s="3" t="s">
        <v>62</v>
      </c>
      <c r="D71" s="42"/>
      <c r="E71" s="42"/>
      <c r="F71" s="42"/>
    </row>
    <row r="72" spans="1:7">
      <c r="A72" s="3" t="s">
        <v>62</v>
      </c>
      <c r="D72" s="42"/>
      <c r="E72" s="42"/>
      <c r="F72" s="42"/>
    </row>
    <row r="73" spans="1:7">
      <c r="A73" s="3" t="s">
        <v>62</v>
      </c>
      <c r="C73" s="6" t="s">
        <v>389</v>
      </c>
      <c r="D73" s="42" t="s">
        <v>1071</v>
      </c>
      <c r="E73" s="42"/>
      <c r="F73" s="42"/>
      <c r="G73" s="9" t="s">
        <v>1071</v>
      </c>
    </row>
    <row r="74" spans="1:7">
      <c r="B74" s="6" t="s">
        <v>63</v>
      </c>
      <c r="C74" s="6" t="s">
        <v>393</v>
      </c>
      <c r="D74" s="42" t="s">
        <v>1061</v>
      </c>
      <c r="E74" s="42"/>
      <c r="F74" s="42"/>
      <c r="G74" s="9" t="s">
        <v>1061</v>
      </c>
    </row>
    <row r="75" spans="1:7">
      <c r="D75" s="42"/>
      <c r="E75" s="42"/>
      <c r="F75" s="42"/>
    </row>
    <row r="76" spans="1:7">
      <c r="A76" s="3" t="s">
        <v>62</v>
      </c>
      <c r="D76" s="42"/>
      <c r="E76" s="42"/>
      <c r="F76" s="42"/>
    </row>
    <row r="77" spans="1:7">
      <c r="A77" s="3" t="s">
        <v>62</v>
      </c>
      <c r="D77" s="42"/>
      <c r="E77" s="42"/>
      <c r="F77" s="42"/>
    </row>
    <row r="78" spans="1:7">
      <c r="A78" s="3" t="s">
        <v>62</v>
      </c>
      <c r="C78" s="6" t="s">
        <v>402</v>
      </c>
      <c r="D78" s="42" t="s">
        <v>992</v>
      </c>
      <c r="E78" s="42"/>
      <c r="F78" s="42"/>
      <c r="G78" s="9" t="s">
        <v>992</v>
      </c>
    </row>
    <row r="79" spans="1:7">
      <c r="A79" s="3" t="s">
        <v>62</v>
      </c>
      <c r="C79" s="6" t="s">
        <v>404</v>
      </c>
      <c r="D79" s="42" t="s">
        <v>981</v>
      </c>
      <c r="E79" s="42"/>
      <c r="F79" s="42"/>
      <c r="G79" s="9" t="s">
        <v>981</v>
      </c>
    </row>
    <row r="80" spans="1:7">
      <c r="A80" s="3" t="s">
        <v>62</v>
      </c>
      <c r="C80" s="6" t="s">
        <v>411</v>
      </c>
      <c r="D80" s="42" t="s">
        <v>981</v>
      </c>
      <c r="E80" s="42"/>
      <c r="F80" s="42"/>
      <c r="G80" s="9" t="s">
        <v>981</v>
      </c>
    </row>
    <row r="81" spans="1:7">
      <c r="A81" s="3" t="s">
        <v>62</v>
      </c>
      <c r="C81" s="6" t="s">
        <v>415</v>
      </c>
      <c r="D81" s="42" t="s">
        <v>981</v>
      </c>
      <c r="E81" s="42"/>
      <c r="F81" s="42"/>
      <c r="G81" s="9" t="s">
        <v>981</v>
      </c>
    </row>
    <row r="82" spans="1:7">
      <c r="B82" s="6" t="s">
        <v>63</v>
      </c>
      <c r="C82" s="6" t="s">
        <v>418</v>
      </c>
      <c r="D82" s="42" t="s">
        <v>982</v>
      </c>
      <c r="E82" s="42"/>
      <c r="F82" s="42"/>
      <c r="G82" s="9" t="s">
        <v>982</v>
      </c>
    </row>
    <row r="83" spans="1:7">
      <c r="A83" s="3" t="s">
        <v>62</v>
      </c>
      <c r="C83" s="6" t="s">
        <v>421</v>
      </c>
      <c r="D83" s="42" t="s">
        <v>992</v>
      </c>
      <c r="E83" s="42"/>
      <c r="F83" s="42"/>
      <c r="G83" s="9" t="s">
        <v>992</v>
      </c>
    </row>
    <row r="84" spans="1:7">
      <c r="A84" s="3" t="s">
        <v>62</v>
      </c>
      <c r="D84" s="42"/>
      <c r="E84" s="42"/>
      <c r="F84" s="42"/>
    </row>
    <row r="85" spans="1:7">
      <c r="A85" s="3" t="s">
        <v>62</v>
      </c>
      <c r="C85" s="6" t="s">
        <v>426</v>
      </c>
      <c r="D85" s="42" t="s">
        <v>1071</v>
      </c>
      <c r="E85" s="42" t="s">
        <v>981</v>
      </c>
      <c r="F85" s="42"/>
      <c r="G85" s="9" t="s">
        <v>1072</v>
      </c>
    </row>
    <row r="86" spans="1:7">
      <c r="D86" s="42"/>
      <c r="E86" s="42"/>
      <c r="F86" s="42"/>
    </row>
    <row r="87" spans="1:7">
      <c r="B87" s="6" t="s">
        <v>63</v>
      </c>
      <c r="C87" s="6" t="s">
        <v>430</v>
      </c>
      <c r="D87" s="42" t="s">
        <v>992</v>
      </c>
      <c r="E87" s="42" t="s">
        <v>993</v>
      </c>
      <c r="F87" s="42"/>
      <c r="G87" s="9" t="s">
        <v>991</v>
      </c>
    </row>
    <row r="88" spans="1:7">
      <c r="A88" s="3" t="s">
        <v>62</v>
      </c>
      <c r="C88" s="6" t="s">
        <v>438</v>
      </c>
      <c r="D88" s="42" t="s">
        <v>992</v>
      </c>
      <c r="E88" s="42" t="s">
        <v>993</v>
      </c>
      <c r="F88" s="42"/>
      <c r="G88" s="9" t="s">
        <v>991</v>
      </c>
    </row>
    <row r="89" spans="1:7">
      <c r="A89" s="3" t="s">
        <v>62</v>
      </c>
      <c r="D89" s="42"/>
      <c r="E89" s="42"/>
      <c r="F89" s="42"/>
    </row>
    <row r="90" spans="1:7">
      <c r="A90" s="3" t="s">
        <v>62</v>
      </c>
      <c r="D90" s="42"/>
      <c r="E90" s="42"/>
      <c r="F90" s="42"/>
    </row>
    <row r="91" spans="1:7">
      <c r="A91" s="3" t="s">
        <v>62</v>
      </c>
      <c r="C91" s="6" t="s">
        <v>446</v>
      </c>
      <c r="D91" s="42" t="s">
        <v>981</v>
      </c>
      <c r="E91" s="42"/>
      <c r="F91" s="42"/>
      <c r="G91" s="9" t="s">
        <v>981</v>
      </c>
    </row>
    <row r="92" spans="1:7">
      <c r="A92" s="3" t="s">
        <v>62</v>
      </c>
      <c r="D92" s="42"/>
      <c r="E92" s="42"/>
      <c r="F92" s="42"/>
    </row>
    <row r="93" spans="1:7">
      <c r="A93" s="3" t="s">
        <v>62</v>
      </c>
      <c r="C93" s="6" t="s">
        <v>453</v>
      </c>
      <c r="D93" s="42" t="s">
        <v>981</v>
      </c>
      <c r="E93" s="42"/>
      <c r="F93" s="42"/>
      <c r="G93" s="9" t="s">
        <v>981</v>
      </c>
    </row>
    <row r="94" spans="1:7">
      <c r="D94" s="42"/>
      <c r="E94" s="42"/>
      <c r="F94" s="42"/>
    </row>
    <row r="95" spans="1:7">
      <c r="A95" s="3" t="s">
        <v>62</v>
      </c>
      <c r="C95" s="6" t="s">
        <v>458</v>
      </c>
      <c r="D95" s="42" t="s">
        <v>993</v>
      </c>
      <c r="E95" s="42"/>
      <c r="F95" s="42"/>
      <c r="G95" s="9" t="s">
        <v>993</v>
      </c>
    </row>
    <row r="96" spans="1:7">
      <c r="A96" s="3" t="s">
        <v>62</v>
      </c>
      <c r="C96" s="6" t="s">
        <v>464</v>
      </c>
      <c r="D96" s="42" t="s">
        <v>981</v>
      </c>
      <c r="E96" s="42"/>
      <c r="F96" s="42"/>
      <c r="G96" s="9" t="s">
        <v>981</v>
      </c>
    </row>
    <row r="97" spans="1:7">
      <c r="D97" s="42"/>
      <c r="E97" s="42"/>
      <c r="F97" s="42"/>
    </row>
    <row r="98" spans="1:7">
      <c r="A98" s="3" t="s">
        <v>62</v>
      </c>
      <c r="D98" s="42"/>
      <c r="E98" s="42"/>
      <c r="F98" s="42"/>
    </row>
    <row r="99" spans="1:7">
      <c r="A99" s="3" t="s">
        <v>62</v>
      </c>
      <c r="D99" s="42"/>
      <c r="E99" s="42"/>
      <c r="F99" s="42"/>
    </row>
    <row r="100" spans="1:7">
      <c r="A100" s="3" t="s">
        <v>62</v>
      </c>
      <c r="C100" s="6" t="s">
        <v>471</v>
      </c>
      <c r="D100" s="42" t="s">
        <v>981</v>
      </c>
      <c r="E100" s="42"/>
      <c r="F100" s="42"/>
      <c r="G100" s="9" t="s">
        <v>981</v>
      </c>
    </row>
    <row r="101" spans="1:7">
      <c r="A101" s="3" t="s">
        <v>62</v>
      </c>
      <c r="C101" s="6" t="s">
        <v>476</v>
      </c>
      <c r="D101" s="42" t="s">
        <v>1061</v>
      </c>
      <c r="E101" s="42"/>
      <c r="F101" s="42"/>
      <c r="G101" s="9" t="s">
        <v>1061</v>
      </c>
    </row>
    <row r="102" spans="1:7">
      <c r="A102" s="3" t="s">
        <v>62</v>
      </c>
      <c r="D102" s="42"/>
      <c r="E102" s="42"/>
      <c r="F102" s="42"/>
    </row>
    <row r="103" spans="1:7">
      <c r="A103" s="3" t="s">
        <v>62</v>
      </c>
      <c r="C103" s="6" t="s">
        <v>485</v>
      </c>
      <c r="D103" s="42" t="s">
        <v>990</v>
      </c>
      <c r="E103" s="42"/>
      <c r="F103" s="42"/>
      <c r="G103" s="9" t="s">
        <v>990</v>
      </c>
    </row>
    <row r="104" spans="1:7">
      <c r="D104" s="42"/>
      <c r="E104" s="42"/>
      <c r="F104" s="42"/>
    </row>
    <row r="105" spans="1:7">
      <c r="A105" s="3" t="s">
        <v>62</v>
      </c>
      <c r="D105" s="42"/>
      <c r="E105" s="42"/>
      <c r="F105" s="42"/>
    </row>
    <row r="106" spans="1:7">
      <c r="A106" s="3" t="s">
        <v>62</v>
      </c>
      <c r="C106" s="6" t="s">
        <v>493</v>
      </c>
      <c r="D106" s="42" t="s">
        <v>992</v>
      </c>
      <c r="E106" s="42"/>
      <c r="F106" s="42"/>
      <c r="G106" s="9" t="s">
        <v>992</v>
      </c>
    </row>
    <row r="107" spans="1:7">
      <c r="A107" s="3" t="s">
        <v>62</v>
      </c>
      <c r="D107" s="42"/>
      <c r="E107" s="42"/>
      <c r="F107" s="42"/>
    </row>
    <row r="108" spans="1:7">
      <c r="A108" s="3" t="s">
        <v>62</v>
      </c>
      <c r="C108" s="6" t="s">
        <v>500</v>
      </c>
      <c r="D108" s="42" t="s">
        <v>982</v>
      </c>
      <c r="E108" s="42" t="s">
        <v>981</v>
      </c>
      <c r="F108" s="42"/>
      <c r="G108" s="9" t="s">
        <v>1057</v>
      </c>
    </row>
    <row r="109" spans="1:7">
      <c r="A109" s="3" t="s">
        <v>62</v>
      </c>
      <c r="C109" s="6" t="s">
        <v>504</v>
      </c>
      <c r="D109" s="42" t="s">
        <v>982</v>
      </c>
      <c r="E109" s="42" t="s">
        <v>992</v>
      </c>
      <c r="F109" s="42"/>
      <c r="G109" s="9" t="s">
        <v>1056</v>
      </c>
    </row>
    <row r="110" spans="1:7">
      <c r="A110" s="3" t="s">
        <v>62</v>
      </c>
      <c r="D110" s="42"/>
      <c r="E110" s="42"/>
      <c r="F110" s="42"/>
    </row>
    <row r="111" spans="1:7">
      <c r="A111" s="3" t="s">
        <v>62</v>
      </c>
      <c r="C111" s="6" t="s">
        <v>513</v>
      </c>
      <c r="D111" s="42" t="s">
        <v>982</v>
      </c>
      <c r="E111" s="42"/>
      <c r="F111" s="42"/>
      <c r="G111" s="9" t="s">
        <v>982</v>
      </c>
    </row>
    <row r="112" spans="1:7">
      <c r="A112" s="3" t="s">
        <v>62</v>
      </c>
      <c r="C112" s="6" t="s">
        <v>517</v>
      </c>
      <c r="D112" s="42" t="s">
        <v>1071</v>
      </c>
      <c r="E112" s="42"/>
      <c r="F112" s="42"/>
      <c r="G112" s="9" t="s">
        <v>1071</v>
      </c>
    </row>
    <row r="113" spans="1:7">
      <c r="A113" s="3" t="s">
        <v>62</v>
      </c>
      <c r="D113" s="42"/>
      <c r="E113" s="42"/>
      <c r="F113" s="42"/>
    </row>
    <row r="114" spans="1:7">
      <c r="B114" s="6" t="s">
        <v>63</v>
      </c>
      <c r="C114" s="6" t="s">
        <v>522</v>
      </c>
      <c r="D114" s="42" t="s">
        <v>993</v>
      </c>
      <c r="E114" s="42"/>
      <c r="F114" s="42"/>
      <c r="G114" s="9" t="s">
        <v>993</v>
      </c>
    </row>
    <row r="115" spans="1:7">
      <c r="A115" s="3" t="s">
        <v>62</v>
      </c>
      <c r="C115" s="6" t="s">
        <v>530</v>
      </c>
      <c r="D115" s="42" t="s">
        <v>1071</v>
      </c>
      <c r="E115" s="42" t="s">
        <v>981</v>
      </c>
      <c r="F115" s="42"/>
      <c r="G115" s="9" t="s">
        <v>1072</v>
      </c>
    </row>
    <row r="116" spans="1:7">
      <c r="A116" s="3" t="s">
        <v>62</v>
      </c>
      <c r="D116" s="42"/>
      <c r="E116" s="42"/>
      <c r="F116" s="42"/>
    </row>
    <row r="117" spans="1:7">
      <c r="A117" s="3" t="s">
        <v>62</v>
      </c>
      <c r="C117" s="6" t="s">
        <v>537</v>
      </c>
      <c r="D117" s="42" t="s">
        <v>994</v>
      </c>
      <c r="E117" s="42"/>
      <c r="F117" s="42"/>
      <c r="G117" s="9" t="s">
        <v>994</v>
      </c>
    </row>
    <row r="118" spans="1:7">
      <c r="A118" s="3" t="s">
        <v>62</v>
      </c>
      <c r="C118" s="6" t="s">
        <v>541</v>
      </c>
      <c r="D118" s="42" t="s">
        <v>1071</v>
      </c>
      <c r="E118" s="42"/>
      <c r="F118" s="42"/>
      <c r="G118" s="9" t="s">
        <v>1071</v>
      </c>
    </row>
    <row r="119" spans="1:7">
      <c r="A119" s="3" t="s">
        <v>62</v>
      </c>
      <c r="D119" s="42"/>
      <c r="E119" s="42"/>
      <c r="F119" s="42"/>
    </row>
    <row r="120" spans="1:7">
      <c r="A120" s="3" t="s">
        <v>62</v>
      </c>
      <c r="D120" s="42"/>
      <c r="E120" s="42"/>
      <c r="F120" s="42"/>
    </row>
    <row r="121" spans="1:7">
      <c r="A121" s="3" t="s">
        <v>62</v>
      </c>
      <c r="C121" s="6" t="s">
        <v>552</v>
      </c>
      <c r="D121" s="42" t="s">
        <v>1071</v>
      </c>
      <c r="E121" s="42" t="s">
        <v>992</v>
      </c>
      <c r="F121" s="42" t="s">
        <v>981</v>
      </c>
      <c r="G121" s="9" t="s">
        <v>1073</v>
      </c>
    </row>
    <row r="122" spans="1:7">
      <c r="A122" s="3" t="s">
        <v>62</v>
      </c>
      <c r="C122" s="6" t="s">
        <v>562</v>
      </c>
      <c r="D122" s="42" t="s">
        <v>1071</v>
      </c>
      <c r="E122" s="42"/>
      <c r="F122" s="42"/>
      <c r="G122" s="9" t="s">
        <v>1071</v>
      </c>
    </row>
    <row r="123" spans="1:7">
      <c r="A123" s="3" t="s">
        <v>62</v>
      </c>
      <c r="D123" s="42"/>
      <c r="E123" s="42"/>
      <c r="F123" s="42"/>
    </row>
    <row r="124" spans="1:7">
      <c r="B124" s="6" t="s">
        <v>63</v>
      </c>
      <c r="C124" s="6" t="s">
        <v>569</v>
      </c>
      <c r="D124" s="42" t="s">
        <v>1061</v>
      </c>
      <c r="E124" s="42"/>
      <c r="F124" s="42"/>
      <c r="G124" s="9" t="s">
        <v>1061</v>
      </c>
    </row>
    <row r="125" spans="1:7">
      <c r="A125" s="3" t="s">
        <v>62</v>
      </c>
      <c r="D125" s="42"/>
      <c r="E125" s="42"/>
      <c r="F125" s="42"/>
    </row>
    <row r="126" spans="1:7">
      <c r="A126" s="3" t="s">
        <v>62</v>
      </c>
      <c r="D126" s="42"/>
      <c r="E126" s="42"/>
      <c r="F126" s="42"/>
    </row>
    <row r="127" spans="1:7">
      <c r="A127" s="3" t="s">
        <v>62</v>
      </c>
      <c r="C127" s="6" t="s">
        <v>574</v>
      </c>
      <c r="D127" s="42" t="s">
        <v>1061</v>
      </c>
      <c r="E127" s="42" t="s">
        <v>992</v>
      </c>
      <c r="F127" s="42"/>
      <c r="G127" s="9" t="s">
        <v>1064</v>
      </c>
    </row>
    <row r="128" spans="1:7">
      <c r="D128" s="42"/>
      <c r="E128" s="42"/>
      <c r="F128" s="42"/>
    </row>
    <row r="129" spans="1:7">
      <c r="A129" s="3" t="s">
        <v>62</v>
      </c>
      <c r="D129" s="42"/>
      <c r="E129" s="42"/>
      <c r="F129" s="42"/>
    </row>
    <row r="130" spans="1:7">
      <c r="B130" s="6" t="s">
        <v>63</v>
      </c>
      <c r="D130" s="42"/>
      <c r="E130" s="42"/>
      <c r="F130" s="42"/>
    </row>
    <row r="131" spans="1:7">
      <c r="A131" s="3" t="s">
        <v>62</v>
      </c>
      <c r="D131" s="42"/>
      <c r="E131" s="42"/>
      <c r="F131" s="42"/>
    </row>
    <row r="132" spans="1:7">
      <c r="B132" s="6" t="s">
        <v>63</v>
      </c>
      <c r="C132" s="6" t="s">
        <v>589</v>
      </c>
      <c r="D132" s="42" t="s">
        <v>1061</v>
      </c>
      <c r="E132" s="42"/>
      <c r="F132" s="42"/>
      <c r="G132" s="9" t="s">
        <v>1061</v>
      </c>
    </row>
    <row r="133" spans="1:7">
      <c r="A133" s="3" t="s">
        <v>62</v>
      </c>
      <c r="C133" s="6" t="s">
        <v>593</v>
      </c>
      <c r="D133" s="42" t="s">
        <v>1071</v>
      </c>
      <c r="E133" s="42"/>
      <c r="F133" s="42"/>
      <c r="G133" s="9" t="s">
        <v>1071</v>
      </c>
    </row>
    <row r="134" spans="1:7">
      <c r="A134" s="3" t="s">
        <v>62</v>
      </c>
      <c r="D134" s="42"/>
      <c r="E134" s="42"/>
      <c r="F134" s="42"/>
    </row>
    <row r="135" spans="1:7">
      <c r="B135" s="6" t="s">
        <v>63</v>
      </c>
      <c r="C135" s="6" t="s">
        <v>599</v>
      </c>
      <c r="D135" s="42" t="s">
        <v>1061</v>
      </c>
      <c r="E135" s="42" t="s">
        <v>982</v>
      </c>
      <c r="F135" s="42"/>
      <c r="G135" s="9" t="s">
        <v>1063</v>
      </c>
    </row>
    <row r="136" spans="1:7">
      <c r="A136" s="3" t="s">
        <v>62</v>
      </c>
      <c r="D136" s="42"/>
      <c r="E136" s="42"/>
      <c r="F136" s="42"/>
    </row>
    <row r="137" spans="1:7">
      <c r="B137" s="6" t="s">
        <v>63</v>
      </c>
      <c r="C137" s="6" t="s">
        <v>605</v>
      </c>
      <c r="D137" s="42" t="s">
        <v>982</v>
      </c>
      <c r="E137" s="42"/>
      <c r="F137" s="42"/>
      <c r="G137" s="9" t="s">
        <v>982</v>
      </c>
    </row>
    <row r="138" spans="1:7">
      <c r="A138" s="3" t="s">
        <v>62</v>
      </c>
      <c r="C138" s="6" t="s">
        <v>609</v>
      </c>
      <c r="D138" s="42" t="s">
        <v>981</v>
      </c>
      <c r="E138" s="42"/>
      <c r="F138" s="42"/>
      <c r="G138" s="9" t="s">
        <v>981</v>
      </c>
    </row>
    <row r="139" spans="1:7">
      <c r="A139" s="3" t="s">
        <v>62</v>
      </c>
      <c r="D139" s="42"/>
      <c r="E139" s="42"/>
      <c r="F139" s="42"/>
    </row>
    <row r="140" spans="1:7">
      <c r="A140" s="3" t="s">
        <v>62</v>
      </c>
      <c r="C140" s="6" t="s">
        <v>619</v>
      </c>
      <c r="D140" s="42" t="s">
        <v>1071</v>
      </c>
      <c r="E140" s="42" t="s">
        <v>992</v>
      </c>
      <c r="F140" s="42"/>
      <c r="G140" s="9" t="s">
        <v>1074</v>
      </c>
    </row>
    <row r="141" spans="1:7">
      <c r="A141" s="3" t="s">
        <v>62</v>
      </c>
      <c r="C141" s="6" t="s">
        <v>622</v>
      </c>
      <c r="D141" s="42" t="s">
        <v>981</v>
      </c>
      <c r="E141" s="42"/>
      <c r="F141" s="42"/>
      <c r="G141" s="9" t="s">
        <v>981</v>
      </c>
    </row>
    <row r="142" spans="1:7">
      <c r="A142" s="3" t="s">
        <v>62</v>
      </c>
      <c r="D142" s="42"/>
      <c r="E142" s="42"/>
      <c r="F142" s="42"/>
    </row>
    <row r="143" spans="1:7">
      <c r="B143" s="6" t="s">
        <v>63</v>
      </c>
      <c r="C143" s="6" t="s">
        <v>627</v>
      </c>
      <c r="D143" s="42" t="s">
        <v>982</v>
      </c>
      <c r="E143" s="42" t="s">
        <v>993</v>
      </c>
      <c r="F143" s="42"/>
      <c r="G143" s="9" t="s">
        <v>1058</v>
      </c>
    </row>
    <row r="144" spans="1:7">
      <c r="A144" s="3" t="s">
        <v>62</v>
      </c>
      <c r="D144" s="42"/>
      <c r="E144" s="42"/>
      <c r="F144" s="42"/>
    </row>
    <row r="145" spans="1:7">
      <c r="A145" s="3" t="s">
        <v>62</v>
      </c>
      <c r="C145" s="6" t="s">
        <v>633</v>
      </c>
      <c r="D145" s="42" t="s">
        <v>981</v>
      </c>
      <c r="E145" s="42"/>
      <c r="F145" s="42"/>
      <c r="G145" s="9" t="s">
        <v>981</v>
      </c>
    </row>
    <row r="146" spans="1:7">
      <c r="A146" s="3" t="s">
        <v>62</v>
      </c>
      <c r="D146" s="42"/>
      <c r="E146" s="42"/>
      <c r="F146" s="42"/>
    </row>
    <row r="147" spans="1:7">
      <c r="B147" s="6" t="s">
        <v>63</v>
      </c>
      <c r="C147" s="6" t="s">
        <v>640</v>
      </c>
      <c r="D147" s="42" t="s">
        <v>982</v>
      </c>
      <c r="E147" s="42" t="s">
        <v>989</v>
      </c>
      <c r="F147" s="42"/>
      <c r="G147" s="9" t="s">
        <v>1059</v>
      </c>
    </row>
    <row r="148" spans="1:7">
      <c r="B148" s="6" t="s">
        <v>63</v>
      </c>
      <c r="D148" s="42"/>
      <c r="E148" s="42"/>
      <c r="F148" s="42"/>
    </row>
    <row r="149" spans="1:7">
      <c r="A149" s="3" t="s">
        <v>62</v>
      </c>
      <c r="C149" s="6" t="s">
        <v>646</v>
      </c>
      <c r="D149" s="42" t="s">
        <v>992</v>
      </c>
      <c r="E149" s="42"/>
      <c r="F149" s="42"/>
      <c r="G149" s="9" t="s">
        <v>992</v>
      </c>
    </row>
    <row r="150" spans="1:7">
      <c r="B150" s="6" t="s">
        <v>63</v>
      </c>
      <c r="C150" s="6" t="s">
        <v>652</v>
      </c>
      <c r="D150" s="42" t="s">
        <v>982</v>
      </c>
      <c r="E150" s="42"/>
      <c r="F150" s="42"/>
      <c r="G150" s="9" t="s">
        <v>982</v>
      </c>
    </row>
    <row r="151" spans="1:7">
      <c r="B151" s="6" t="s">
        <v>63</v>
      </c>
      <c r="C151" s="6" t="s">
        <v>655</v>
      </c>
      <c r="D151" s="42" t="s">
        <v>982</v>
      </c>
      <c r="E151" s="42" t="s">
        <v>993</v>
      </c>
      <c r="F151" s="42"/>
      <c r="G151" s="9" t="s">
        <v>1058</v>
      </c>
    </row>
    <row r="152" spans="1:7">
      <c r="B152" s="6" t="s">
        <v>63</v>
      </c>
      <c r="C152" s="6" t="s">
        <v>660</v>
      </c>
      <c r="D152" s="42" t="s">
        <v>982</v>
      </c>
      <c r="E152" s="42"/>
      <c r="F152" s="42"/>
      <c r="G152" s="9" t="s">
        <v>982</v>
      </c>
    </row>
    <row r="153" spans="1:7">
      <c r="A153" s="3" t="s">
        <v>62</v>
      </c>
      <c r="C153" s="6" t="s">
        <v>665</v>
      </c>
      <c r="D153" s="42" t="s">
        <v>1071</v>
      </c>
      <c r="E153" s="42" t="s">
        <v>981</v>
      </c>
      <c r="F153" s="42"/>
      <c r="G153" s="9" t="s">
        <v>1072</v>
      </c>
    </row>
    <row r="154" spans="1:7">
      <c r="A154" s="3" t="s">
        <v>62</v>
      </c>
      <c r="D154" s="42"/>
      <c r="E154" s="42"/>
      <c r="F154" s="42"/>
    </row>
    <row r="155" spans="1:7">
      <c r="A155" s="3" t="s">
        <v>62</v>
      </c>
      <c r="D155" s="42"/>
      <c r="E155" s="42"/>
      <c r="F155" s="42"/>
    </row>
    <row r="156" spans="1:7">
      <c r="A156" s="3" t="s">
        <v>62</v>
      </c>
      <c r="C156" s="6" t="s">
        <v>673</v>
      </c>
      <c r="D156" s="42" t="s">
        <v>1071</v>
      </c>
      <c r="E156" s="42" t="s">
        <v>981</v>
      </c>
      <c r="F156" s="42"/>
      <c r="G156" s="9" t="s">
        <v>1072</v>
      </c>
    </row>
    <row r="157" spans="1:7">
      <c r="A157" s="3" t="s">
        <v>62</v>
      </c>
      <c r="C157" s="6" t="s">
        <v>677</v>
      </c>
      <c r="D157" s="42" t="s">
        <v>1061</v>
      </c>
      <c r="E157" s="42" t="s">
        <v>982</v>
      </c>
      <c r="F157" s="42" t="s">
        <v>992</v>
      </c>
      <c r="G157" s="9" t="s">
        <v>1065</v>
      </c>
    </row>
    <row r="158" spans="1:7">
      <c r="A158" s="3" t="s">
        <v>62</v>
      </c>
      <c r="D158" s="42"/>
      <c r="E158" s="42"/>
      <c r="F158" s="42"/>
    </row>
    <row r="159" spans="1:7">
      <c r="A159" s="3" t="s">
        <v>62</v>
      </c>
      <c r="C159" s="6" t="s">
        <v>683</v>
      </c>
      <c r="D159" s="42" t="s">
        <v>992</v>
      </c>
      <c r="E159" s="42" t="s">
        <v>981</v>
      </c>
      <c r="F159" s="42"/>
      <c r="G159" s="9" t="s">
        <v>1055</v>
      </c>
    </row>
    <row r="160" spans="1:7">
      <c r="A160" s="3" t="s">
        <v>62</v>
      </c>
      <c r="D160" s="42"/>
      <c r="E160" s="42"/>
      <c r="F160" s="42"/>
    </row>
    <row r="161" spans="1:7">
      <c r="D161" s="42"/>
      <c r="E161" s="42"/>
      <c r="F161" s="42"/>
    </row>
    <row r="162" spans="1:7">
      <c r="B162" s="6" t="s">
        <v>63</v>
      </c>
      <c r="C162" s="6" t="s">
        <v>691</v>
      </c>
      <c r="D162" s="42" t="s">
        <v>982</v>
      </c>
      <c r="E162" s="42" t="s">
        <v>989</v>
      </c>
      <c r="F162" s="42"/>
      <c r="G162" s="9" t="s">
        <v>1059</v>
      </c>
    </row>
    <row r="163" spans="1:7">
      <c r="D163" s="42"/>
      <c r="E163" s="42"/>
      <c r="F163" s="42"/>
    </row>
    <row r="164" spans="1:7">
      <c r="D164" s="42"/>
      <c r="E164" s="42"/>
      <c r="F164" s="42"/>
    </row>
    <row r="165" spans="1:7">
      <c r="A165" s="3" t="s">
        <v>62</v>
      </c>
      <c r="C165" s="6" t="s">
        <v>697</v>
      </c>
      <c r="D165" s="42" t="s">
        <v>1071</v>
      </c>
      <c r="E165" s="42" t="s">
        <v>992</v>
      </c>
      <c r="F165" s="42"/>
      <c r="G165" s="9" t="s">
        <v>1074</v>
      </c>
    </row>
    <row r="166" spans="1:7">
      <c r="A166" s="3" t="s">
        <v>62</v>
      </c>
      <c r="D166" s="42"/>
      <c r="E166" s="42"/>
      <c r="F166" s="42"/>
    </row>
    <row r="167" spans="1:7">
      <c r="A167" s="3" t="s">
        <v>62</v>
      </c>
      <c r="C167" s="6" t="s">
        <v>704</v>
      </c>
      <c r="D167" s="42" t="s">
        <v>982</v>
      </c>
      <c r="E167" s="42"/>
      <c r="F167" s="42"/>
      <c r="G167" s="9" t="s">
        <v>982</v>
      </c>
    </row>
    <row r="168" spans="1:7">
      <c r="A168" s="3" t="s">
        <v>62</v>
      </c>
      <c r="D168" s="42"/>
      <c r="E168" s="42"/>
      <c r="F168" s="42"/>
    </row>
    <row r="169" spans="1:7">
      <c r="A169" s="3" t="s">
        <v>62</v>
      </c>
      <c r="C169" s="6" t="s">
        <v>710</v>
      </c>
      <c r="D169" s="42" t="s">
        <v>994</v>
      </c>
      <c r="E169" s="42"/>
      <c r="F169" s="42"/>
      <c r="G169" s="9" t="s">
        <v>994</v>
      </c>
    </row>
    <row r="170" spans="1:7">
      <c r="B170" s="6" t="s">
        <v>63</v>
      </c>
      <c r="C170" s="6" t="s">
        <v>714</v>
      </c>
      <c r="D170" s="42" t="s">
        <v>982</v>
      </c>
      <c r="E170" s="42"/>
      <c r="F170" s="42"/>
      <c r="G170" s="9" t="s">
        <v>982</v>
      </c>
    </row>
    <row r="171" spans="1:7">
      <c r="A171" s="3" t="s">
        <v>62</v>
      </c>
      <c r="C171" s="6" t="s">
        <v>718</v>
      </c>
      <c r="D171" s="42" t="s">
        <v>992</v>
      </c>
      <c r="E171" s="42" t="s">
        <v>993</v>
      </c>
      <c r="F171" s="42"/>
      <c r="G171" s="9" t="s">
        <v>991</v>
      </c>
    </row>
    <row r="172" spans="1:7">
      <c r="A172" s="3" t="s">
        <v>62</v>
      </c>
      <c r="D172" s="42"/>
      <c r="E172" s="42"/>
      <c r="F172" s="42"/>
    </row>
    <row r="173" spans="1:7">
      <c r="A173" s="3" t="s">
        <v>62</v>
      </c>
      <c r="D173" s="42"/>
      <c r="E173" s="42"/>
      <c r="F173" s="42"/>
    </row>
    <row r="174" spans="1:7">
      <c r="A174" s="3" t="s">
        <v>62</v>
      </c>
      <c r="D174" s="42"/>
      <c r="E174" s="42"/>
      <c r="F174" s="42"/>
    </row>
    <row r="175" spans="1:7">
      <c r="A175" s="3" t="s">
        <v>62</v>
      </c>
      <c r="D175" s="42"/>
      <c r="E175" s="42"/>
      <c r="F175" s="42"/>
    </row>
    <row r="176" spans="1:7">
      <c r="A176" s="3" t="s">
        <v>62</v>
      </c>
      <c r="C176" s="6" t="s">
        <v>728</v>
      </c>
      <c r="D176" s="42" t="s">
        <v>1071</v>
      </c>
      <c r="E176" s="42" t="s">
        <v>992</v>
      </c>
      <c r="F176" s="42" t="s">
        <v>981</v>
      </c>
      <c r="G176" s="9" t="s">
        <v>1073</v>
      </c>
    </row>
    <row r="177" spans="1:7">
      <c r="A177" s="3" t="s">
        <v>62</v>
      </c>
      <c r="D177" s="42"/>
      <c r="E177" s="42"/>
      <c r="F177" s="42"/>
    </row>
    <row r="178" spans="1:7">
      <c r="A178" s="3" t="s">
        <v>62</v>
      </c>
      <c r="C178" s="6" t="s">
        <v>733</v>
      </c>
      <c r="D178" s="42" t="s">
        <v>1071</v>
      </c>
      <c r="E178" s="42" t="s">
        <v>981</v>
      </c>
      <c r="F178" s="42"/>
      <c r="G178" s="9" t="s">
        <v>1072</v>
      </c>
    </row>
    <row r="179" spans="1:7">
      <c r="A179" s="3" t="s">
        <v>62</v>
      </c>
      <c r="D179" s="42"/>
      <c r="E179" s="42"/>
      <c r="F179" s="42"/>
    </row>
    <row r="180" spans="1:7">
      <c r="B180" s="6" t="s">
        <v>63</v>
      </c>
      <c r="C180" s="6" t="s">
        <v>738</v>
      </c>
      <c r="D180" s="42" t="s">
        <v>982</v>
      </c>
      <c r="E180" s="42" t="s">
        <v>989</v>
      </c>
      <c r="F180" s="42"/>
      <c r="G180" s="9" t="s">
        <v>1059</v>
      </c>
    </row>
    <row r="181" spans="1:7">
      <c r="A181" s="3" t="s">
        <v>62</v>
      </c>
      <c r="C181" s="6" t="s">
        <v>742</v>
      </c>
      <c r="D181" s="42" t="s">
        <v>993</v>
      </c>
      <c r="E181" s="42"/>
      <c r="F181" s="42"/>
      <c r="G181" s="9" t="s">
        <v>993</v>
      </c>
    </row>
    <row r="182" spans="1:7">
      <c r="D182" s="42"/>
      <c r="E182" s="42"/>
      <c r="F182" s="42"/>
    </row>
    <row r="183" spans="1:7">
      <c r="D183" s="42"/>
      <c r="E183" s="42"/>
      <c r="F183" s="42"/>
    </row>
    <row r="184" spans="1:7">
      <c r="A184" s="3" t="s">
        <v>62</v>
      </c>
      <c r="C184" s="6" t="s">
        <v>749</v>
      </c>
      <c r="D184" s="42" t="s">
        <v>1071</v>
      </c>
      <c r="E184" s="42" t="s">
        <v>992</v>
      </c>
      <c r="F184" s="42"/>
      <c r="G184" s="9" t="s">
        <v>1074</v>
      </c>
    </row>
    <row r="185" spans="1:7">
      <c r="A185" s="3" t="s">
        <v>62</v>
      </c>
      <c r="D185" s="42"/>
      <c r="E185" s="42"/>
      <c r="F185" s="42"/>
    </row>
    <row r="186" spans="1:7">
      <c r="A186" s="3" t="s">
        <v>62</v>
      </c>
      <c r="C186" s="6" t="s">
        <v>754</v>
      </c>
      <c r="D186" s="42" t="s">
        <v>981</v>
      </c>
      <c r="E186" s="42"/>
      <c r="F186" s="42"/>
      <c r="G186" s="9" t="s">
        <v>981</v>
      </c>
    </row>
    <row r="187" spans="1:7">
      <c r="D187" s="42"/>
      <c r="E187" s="42"/>
      <c r="F187" s="42"/>
    </row>
    <row r="188" spans="1:7">
      <c r="D188" s="42"/>
      <c r="E188" s="42"/>
      <c r="F188" s="42"/>
    </row>
    <row r="189" spans="1:7">
      <c r="A189" s="3" t="s">
        <v>62</v>
      </c>
      <c r="C189" s="6" t="s">
        <v>758</v>
      </c>
      <c r="D189" s="42" t="s">
        <v>992</v>
      </c>
      <c r="E189" s="42" t="s">
        <v>994</v>
      </c>
      <c r="F189" s="42"/>
      <c r="G189" s="9" t="s">
        <v>995</v>
      </c>
    </row>
    <row r="190" spans="1:7">
      <c r="A190" s="3" t="s">
        <v>62</v>
      </c>
      <c r="C190" s="6" t="s">
        <v>760</v>
      </c>
      <c r="D190" s="42" t="s">
        <v>982</v>
      </c>
      <c r="E190" s="42"/>
      <c r="F190" s="42"/>
      <c r="G190" s="9" t="s">
        <v>982</v>
      </c>
    </row>
    <row r="191" spans="1:7">
      <c r="A191" s="3" t="s">
        <v>62</v>
      </c>
      <c r="C191" s="6" t="s">
        <v>763</v>
      </c>
      <c r="D191" s="42" t="s">
        <v>992</v>
      </c>
      <c r="E191" s="42"/>
      <c r="F191" s="42"/>
      <c r="G191" s="9" t="s">
        <v>992</v>
      </c>
    </row>
    <row r="192" spans="1:7">
      <c r="B192" s="6" t="s">
        <v>63</v>
      </c>
      <c r="C192" s="6" t="s">
        <v>766</v>
      </c>
      <c r="D192" s="42" t="s">
        <v>993</v>
      </c>
      <c r="E192" s="42"/>
      <c r="F192" s="42"/>
      <c r="G192" s="9" t="s">
        <v>993</v>
      </c>
    </row>
    <row r="193" spans="1:7">
      <c r="A193" s="3" t="s">
        <v>62</v>
      </c>
      <c r="D193" s="42"/>
      <c r="E193" s="42"/>
      <c r="F193" s="42"/>
    </row>
    <row r="194" spans="1:7">
      <c r="A194" s="3" t="s">
        <v>62</v>
      </c>
      <c r="C194" s="6" t="s">
        <v>770</v>
      </c>
      <c r="D194" s="42" t="s">
        <v>992</v>
      </c>
      <c r="E194" s="42"/>
      <c r="F194" s="42"/>
      <c r="G194" s="9" t="s">
        <v>992</v>
      </c>
    </row>
    <row r="195" spans="1:7">
      <c r="A195" s="3" t="s">
        <v>62</v>
      </c>
      <c r="C195" s="6" t="s">
        <v>966</v>
      </c>
      <c r="D195" s="42" t="s">
        <v>982</v>
      </c>
      <c r="E195" s="42" t="s">
        <v>992</v>
      </c>
      <c r="F195" s="42"/>
      <c r="G195" s="9" t="s">
        <v>1060</v>
      </c>
    </row>
    <row r="196" spans="1:7">
      <c r="D196" s="42"/>
      <c r="E196" s="42"/>
      <c r="F196" s="42"/>
    </row>
    <row r="197" spans="1:7">
      <c r="A197" s="3" t="s">
        <v>62</v>
      </c>
      <c r="D197" s="42"/>
      <c r="E197" s="42"/>
      <c r="F197" s="42"/>
    </row>
    <row r="198" spans="1:7">
      <c r="B198" s="6" t="s">
        <v>63</v>
      </c>
      <c r="C198" s="6" t="s">
        <v>786</v>
      </c>
      <c r="D198" s="42" t="s">
        <v>982</v>
      </c>
      <c r="E198" s="42"/>
      <c r="F198" s="42"/>
      <c r="G198" s="9" t="s">
        <v>982</v>
      </c>
    </row>
    <row r="199" spans="1:7">
      <c r="A199" s="3" t="s">
        <v>62</v>
      </c>
      <c r="C199" s="6" t="s">
        <v>790</v>
      </c>
      <c r="D199" s="42" t="s">
        <v>1071</v>
      </c>
      <c r="E199" s="42" t="s">
        <v>981</v>
      </c>
      <c r="F199" s="42" t="s">
        <v>989</v>
      </c>
      <c r="G199" s="9" t="s">
        <v>1075</v>
      </c>
    </row>
    <row r="200" spans="1:7">
      <c r="B200" s="6" t="s">
        <v>63</v>
      </c>
      <c r="C200" s="6" t="s">
        <v>796</v>
      </c>
      <c r="D200" s="42" t="s">
        <v>989</v>
      </c>
      <c r="E200" s="42"/>
      <c r="F200" s="42"/>
      <c r="G200" s="9" t="s">
        <v>989</v>
      </c>
    </row>
    <row r="201" spans="1:7">
      <c r="D201" s="42"/>
      <c r="E201" s="42"/>
      <c r="F201" s="42"/>
    </row>
    <row r="202" spans="1:7">
      <c r="A202" s="3" t="s">
        <v>62</v>
      </c>
      <c r="D202" s="42"/>
      <c r="E202" s="42"/>
      <c r="F202" s="42"/>
    </row>
    <row r="203" spans="1:7">
      <c r="B203" s="6" t="s">
        <v>63</v>
      </c>
      <c r="C203" s="6" t="s">
        <v>805</v>
      </c>
      <c r="D203" s="42" t="s">
        <v>1061</v>
      </c>
      <c r="E203" s="42" t="s">
        <v>989</v>
      </c>
      <c r="F203" s="42"/>
      <c r="G203" s="9" t="s">
        <v>1069</v>
      </c>
    </row>
    <row r="204" spans="1:7">
      <c r="A204" s="3" t="s">
        <v>62</v>
      </c>
      <c r="C204" s="6" t="s">
        <v>809</v>
      </c>
      <c r="D204" s="42" t="s">
        <v>989</v>
      </c>
      <c r="E204" s="42"/>
      <c r="F204" s="42"/>
      <c r="G204" s="9" t="s">
        <v>989</v>
      </c>
    </row>
    <row r="205" spans="1:7">
      <c r="A205" s="3" t="s">
        <v>62</v>
      </c>
      <c r="C205" s="6" t="s">
        <v>814</v>
      </c>
      <c r="D205" s="42" t="s">
        <v>989</v>
      </c>
      <c r="E205" s="42"/>
      <c r="F205" s="42"/>
      <c r="G205" s="9" t="s">
        <v>989</v>
      </c>
    </row>
    <row r="206" spans="1:7">
      <c r="A206" s="3" t="s">
        <v>62</v>
      </c>
      <c r="D206" s="42"/>
      <c r="E206" s="42"/>
      <c r="F206" s="42"/>
    </row>
    <row r="207" spans="1:7">
      <c r="A207" s="3" t="s">
        <v>62</v>
      </c>
      <c r="D207" s="42"/>
      <c r="E207" s="42"/>
      <c r="F207" s="42"/>
    </row>
    <row r="208" spans="1:7">
      <c r="A208" s="3" t="s">
        <v>62</v>
      </c>
      <c r="D208" s="42"/>
      <c r="E208" s="42"/>
      <c r="F208" s="42"/>
    </row>
    <row r="209" spans="1:7">
      <c r="A209" s="3" t="s">
        <v>62</v>
      </c>
      <c r="C209" s="6" t="s">
        <v>831</v>
      </c>
      <c r="D209" s="42" t="s">
        <v>992</v>
      </c>
      <c r="E209" s="42" t="s">
        <v>981</v>
      </c>
      <c r="F209" s="42"/>
      <c r="G209" s="9" t="s">
        <v>1055</v>
      </c>
    </row>
    <row r="210" spans="1:7">
      <c r="A210" s="3" t="s">
        <v>62</v>
      </c>
      <c r="C210" s="6" t="s">
        <v>833</v>
      </c>
      <c r="D210" s="42" t="s">
        <v>1071</v>
      </c>
      <c r="E210" s="42" t="s">
        <v>981</v>
      </c>
      <c r="F210" s="42"/>
      <c r="G210" s="9" t="s">
        <v>1072</v>
      </c>
    </row>
    <row r="211" spans="1:7">
      <c r="B211" s="6" t="s">
        <v>63</v>
      </c>
      <c r="C211" s="6" t="s">
        <v>836</v>
      </c>
      <c r="D211" s="42" t="s">
        <v>993</v>
      </c>
      <c r="E211" s="42"/>
      <c r="F211" s="42"/>
      <c r="G211" s="9" t="s">
        <v>993</v>
      </c>
    </row>
    <row r="212" spans="1:7">
      <c r="B212" s="6" t="s">
        <v>63</v>
      </c>
      <c r="C212" s="6" t="s">
        <v>839</v>
      </c>
      <c r="D212" s="42" t="s">
        <v>982</v>
      </c>
      <c r="E212" s="42" t="s">
        <v>993</v>
      </c>
      <c r="F212" s="42"/>
      <c r="G212" s="9" t="s">
        <v>1058</v>
      </c>
    </row>
    <row r="213" spans="1:7">
      <c r="A213" s="3" t="s">
        <v>62</v>
      </c>
      <c r="D213" s="42"/>
      <c r="E213" s="42"/>
      <c r="F213" s="42"/>
    </row>
    <row r="214" spans="1:7">
      <c r="B214" s="6" t="s">
        <v>63</v>
      </c>
      <c r="C214" s="6" t="s">
        <v>969</v>
      </c>
      <c r="D214" s="42" t="s">
        <v>993</v>
      </c>
      <c r="E214" s="42"/>
      <c r="F214" s="42"/>
      <c r="G214" s="9" t="s">
        <v>993</v>
      </c>
    </row>
    <row r="215" spans="1:7">
      <c r="A215" s="3" t="s">
        <v>62</v>
      </c>
      <c r="C215" s="6" t="s">
        <v>845</v>
      </c>
      <c r="D215" s="42" t="s">
        <v>981</v>
      </c>
      <c r="E215" s="42"/>
      <c r="F215" s="42"/>
      <c r="G215" s="9" t="s">
        <v>981</v>
      </c>
    </row>
    <row r="216" spans="1:7">
      <c r="A216" s="3" t="s">
        <v>62</v>
      </c>
      <c r="D216" s="42"/>
      <c r="E216" s="42"/>
      <c r="F216" s="42"/>
    </row>
    <row r="217" spans="1:7">
      <c r="A217" s="3" t="s">
        <v>62</v>
      </c>
      <c r="D217" s="42"/>
      <c r="E217" s="42"/>
      <c r="F217" s="42"/>
    </row>
    <row r="218" spans="1:7">
      <c r="A218" s="3" t="s">
        <v>62</v>
      </c>
      <c r="C218" s="6" t="s">
        <v>854</v>
      </c>
      <c r="D218" s="42" t="s">
        <v>982</v>
      </c>
      <c r="E218" s="42" t="s">
        <v>992</v>
      </c>
      <c r="F218" s="42"/>
      <c r="G218" s="9" t="s">
        <v>1056</v>
      </c>
    </row>
    <row r="219" spans="1:7">
      <c r="B219" s="6" t="s">
        <v>63</v>
      </c>
      <c r="C219" s="6" t="s">
        <v>857</v>
      </c>
      <c r="D219" s="42" t="s">
        <v>982</v>
      </c>
      <c r="E219" s="42"/>
      <c r="F219" s="42"/>
      <c r="G219" s="4" t="s">
        <v>1128</v>
      </c>
    </row>
    <row r="220" spans="1:7">
      <c r="A220" s="3" t="s">
        <v>62</v>
      </c>
      <c r="D220" s="42"/>
      <c r="E220" s="42"/>
      <c r="F220" s="42"/>
    </row>
    <row r="221" spans="1:7">
      <c r="A221" s="3" t="s">
        <v>62</v>
      </c>
      <c r="D221" s="42"/>
      <c r="E221" s="42"/>
      <c r="F221" s="42"/>
    </row>
    <row r="222" spans="1:7">
      <c r="B222" s="6" t="s">
        <v>63</v>
      </c>
      <c r="C222" s="6" t="s">
        <v>970</v>
      </c>
      <c r="D222" s="42" t="s">
        <v>982</v>
      </c>
      <c r="E222" s="42"/>
      <c r="F222" s="42"/>
      <c r="G222" s="4" t="s">
        <v>1128</v>
      </c>
    </row>
    <row r="223" spans="1:7">
      <c r="B223" s="6" t="s">
        <v>63</v>
      </c>
      <c r="C223" s="6" t="s">
        <v>867</v>
      </c>
      <c r="D223" s="42" t="s">
        <v>989</v>
      </c>
      <c r="E223" s="42"/>
      <c r="F223" s="42"/>
      <c r="G223" s="4" t="s">
        <v>989</v>
      </c>
    </row>
    <row r="224" spans="1:7">
      <c r="B224" s="6" t="s">
        <v>63</v>
      </c>
      <c r="C224" s="6" t="s">
        <v>973</v>
      </c>
      <c r="D224" s="42" t="s">
        <v>982</v>
      </c>
      <c r="E224" s="42"/>
      <c r="F224" s="42"/>
      <c r="G224" s="4" t="s">
        <v>1128</v>
      </c>
    </row>
    <row r="225" spans="1:7">
      <c r="B225" s="6" t="s">
        <v>63</v>
      </c>
      <c r="C225" s="6" t="s">
        <v>877</v>
      </c>
      <c r="D225" s="42" t="s">
        <v>982</v>
      </c>
      <c r="E225" s="42" t="s">
        <v>993</v>
      </c>
      <c r="F225" s="42"/>
      <c r="G225" s="4" t="s">
        <v>1129</v>
      </c>
    </row>
    <row r="226" spans="1:7">
      <c r="B226" s="6" t="s">
        <v>63</v>
      </c>
      <c r="D226" s="42"/>
      <c r="E226" s="42"/>
      <c r="F226" s="42"/>
    </row>
    <row r="227" spans="1:7">
      <c r="A227" s="3" t="s">
        <v>62</v>
      </c>
      <c r="C227" s="6" t="s">
        <v>885</v>
      </c>
      <c r="D227" s="42" t="s">
        <v>1071</v>
      </c>
      <c r="E227" s="42" t="s">
        <v>981</v>
      </c>
      <c r="F227" s="42"/>
      <c r="G227" s="4" t="s">
        <v>1130</v>
      </c>
    </row>
    <row r="228" spans="1:7">
      <c r="A228" s="3" t="s">
        <v>62</v>
      </c>
      <c r="D228" s="42"/>
      <c r="E228" s="42"/>
      <c r="F228" s="42"/>
    </row>
    <row r="229" spans="1:7">
      <c r="B229" s="6" t="s">
        <v>63</v>
      </c>
      <c r="C229" s="6" t="s">
        <v>891</v>
      </c>
      <c r="D229" s="42" t="s">
        <v>993</v>
      </c>
      <c r="E229" s="42"/>
      <c r="F229" s="42"/>
      <c r="G229" s="4" t="s">
        <v>993</v>
      </c>
    </row>
    <row r="230" spans="1:7">
      <c r="A230" s="3" t="s">
        <v>62</v>
      </c>
      <c r="D230" s="42"/>
      <c r="E230" s="42"/>
      <c r="F230" s="42"/>
    </row>
    <row r="231" spans="1:7">
      <c r="B231" s="6" t="s">
        <v>63</v>
      </c>
      <c r="C231" s="6" t="s">
        <v>894</v>
      </c>
      <c r="D231" s="42" t="s">
        <v>993</v>
      </c>
      <c r="E231" s="42"/>
      <c r="F231" s="42"/>
      <c r="G231" s="4" t="s">
        <v>993</v>
      </c>
    </row>
    <row r="232" spans="1:7">
      <c r="B232" s="6" t="s">
        <v>63</v>
      </c>
      <c r="C232" s="6" t="s">
        <v>897</v>
      </c>
      <c r="D232" s="42" t="s">
        <v>993</v>
      </c>
      <c r="E232" s="42"/>
      <c r="F232" s="42"/>
      <c r="G232" s="4" t="s">
        <v>993</v>
      </c>
    </row>
    <row r="233" spans="1:7">
      <c r="B233" s="6" t="s">
        <v>63</v>
      </c>
      <c r="C233" s="6" t="s">
        <v>901</v>
      </c>
      <c r="D233" s="42" t="s">
        <v>982</v>
      </c>
      <c r="E233" s="42" t="s">
        <v>993</v>
      </c>
      <c r="F233" s="42"/>
      <c r="G233" s="4" t="s">
        <v>1129</v>
      </c>
    </row>
    <row r="234" spans="1:7">
      <c r="B234" s="6" t="s">
        <v>63</v>
      </c>
      <c r="C234" s="6" t="s">
        <v>904</v>
      </c>
      <c r="D234" s="42" t="s">
        <v>1061</v>
      </c>
      <c r="E234" s="42" t="s">
        <v>993</v>
      </c>
      <c r="F234" s="42"/>
      <c r="G234" s="4" t="s">
        <v>1070</v>
      </c>
    </row>
    <row r="235" spans="1:7">
      <c r="B235" s="6" t="s">
        <v>63</v>
      </c>
      <c r="D235" s="42"/>
      <c r="E235" s="42"/>
      <c r="F235" s="42"/>
    </row>
    <row r="236" spans="1:7">
      <c r="B236" s="6" t="s">
        <v>63</v>
      </c>
      <c r="C236" s="6" t="s">
        <v>908</v>
      </c>
      <c r="D236" s="42" t="s">
        <v>1061</v>
      </c>
      <c r="E236" s="42" t="s">
        <v>993</v>
      </c>
      <c r="F236" s="42"/>
      <c r="G236" s="79" t="s">
        <v>1070</v>
      </c>
    </row>
    <row r="237" spans="1:7">
      <c r="A237" s="3" t="s">
        <v>62</v>
      </c>
      <c r="C237" s="6" t="s">
        <v>911</v>
      </c>
      <c r="D237" s="42" t="s">
        <v>1071</v>
      </c>
      <c r="E237" s="42"/>
      <c r="F237" s="42"/>
      <c r="G237" s="4" t="s">
        <v>1071</v>
      </c>
    </row>
    <row r="238" spans="1:7">
      <c r="A238" s="3" t="s">
        <v>62</v>
      </c>
      <c r="C238" s="6" t="s">
        <v>916</v>
      </c>
      <c r="D238" s="42" t="s">
        <v>1071</v>
      </c>
      <c r="E238" s="42"/>
      <c r="F238" s="42"/>
      <c r="G238" s="4" t="s">
        <v>1071</v>
      </c>
    </row>
    <row r="239" spans="1:7">
      <c r="D239" s="42"/>
      <c r="E239" s="42"/>
      <c r="F239" s="42"/>
    </row>
    <row r="240" spans="1:7">
      <c r="A240" s="3" t="s">
        <v>62</v>
      </c>
      <c r="C240" s="6" t="s">
        <v>922</v>
      </c>
      <c r="D240" s="42" t="s">
        <v>981</v>
      </c>
      <c r="E240" s="42"/>
      <c r="F240" s="42"/>
      <c r="G240" s="9" t="s">
        <v>981</v>
      </c>
    </row>
    <row r="241" spans="1:7">
      <c r="A241" s="3" t="s">
        <v>62</v>
      </c>
      <c r="C241" s="6" t="s">
        <v>926</v>
      </c>
      <c r="D241" s="42" t="s">
        <v>992</v>
      </c>
      <c r="E241" s="42"/>
      <c r="F241" s="42"/>
      <c r="G241" s="9" t="s">
        <v>992</v>
      </c>
    </row>
    <row r="242" spans="1:7">
      <c r="B242" s="6" t="s">
        <v>63</v>
      </c>
      <c r="C242" s="6" t="s">
        <v>929</v>
      </c>
      <c r="D242" s="42" t="s">
        <v>993</v>
      </c>
      <c r="E242" s="42"/>
      <c r="F242" s="42"/>
      <c r="G242" s="4" t="s">
        <v>993</v>
      </c>
    </row>
    <row r="243" spans="1:7">
      <c r="A243" s="3" t="s">
        <v>62</v>
      </c>
      <c r="D243" s="42"/>
      <c r="E243" s="42"/>
      <c r="F243" s="42"/>
    </row>
    <row r="244" spans="1:7">
      <c r="A244" s="3" t="s">
        <v>62</v>
      </c>
      <c r="C244" s="6" t="s">
        <v>933</v>
      </c>
      <c r="D244" s="42" t="s">
        <v>992</v>
      </c>
      <c r="E244" s="42" t="s">
        <v>981</v>
      </c>
      <c r="G244" s="4" t="s">
        <v>1131</v>
      </c>
    </row>
    <row r="245" spans="1:7">
      <c r="A245" s="3" t="s">
        <v>62</v>
      </c>
      <c r="D245" s="42"/>
      <c r="E245" s="42"/>
      <c r="F245" s="42"/>
    </row>
    <row r="246" spans="1:7">
      <c r="D246" s="42"/>
      <c r="E246" s="42"/>
      <c r="F246" s="42"/>
    </row>
    <row r="247" spans="1:7">
      <c r="B247" s="6" t="s">
        <v>63</v>
      </c>
      <c r="C247" s="6" t="s">
        <v>940</v>
      </c>
      <c r="D247" s="42" t="s">
        <v>982</v>
      </c>
      <c r="E247" s="42"/>
      <c r="F247" s="42"/>
      <c r="G247" s="4" t="s">
        <v>1128</v>
      </c>
    </row>
    <row r="248" spans="1:7">
      <c r="A248" s="3" t="s">
        <v>62</v>
      </c>
      <c r="C248" s="6" t="s">
        <v>943</v>
      </c>
      <c r="D248" s="42" t="s">
        <v>994</v>
      </c>
      <c r="E248" s="42"/>
      <c r="F248" s="42"/>
      <c r="G248" s="4" t="s">
        <v>994</v>
      </c>
    </row>
    <row r="250" spans="1:7">
      <c r="A250" s="46">
        <v>16</v>
      </c>
      <c r="B250" s="13"/>
      <c r="C250" s="13"/>
      <c r="D250" s="54"/>
      <c r="E250" s="54"/>
      <c r="F250" s="54"/>
      <c r="G250" s="47"/>
    </row>
    <row r="251" spans="1:7">
      <c r="A251" s="3" t="s">
        <v>20</v>
      </c>
    </row>
    <row r="252" spans="1:7">
      <c r="A252" s="3" t="s">
        <v>62</v>
      </c>
      <c r="B252" s="6" t="s">
        <v>63</v>
      </c>
    </row>
    <row r="253" spans="1:7">
      <c r="A253" s="20"/>
      <c r="B253" s="21"/>
      <c r="C253" s="23" t="s">
        <v>1112</v>
      </c>
      <c r="D253" s="23"/>
      <c r="E253" s="23"/>
      <c r="F253" s="23"/>
      <c r="G253" s="9">
        <f>COUNTIF(G4:G248,"*")</f>
        <v>122</v>
      </c>
    </row>
    <row r="254" spans="1:7">
      <c r="A254" s="3">
        <f>COUNTIF(A4:A248,"Yes")</f>
        <v>173</v>
      </c>
      <c r="B254" s="3">
        <f>COUNTIF(B4:B248,"No")</f>
        <v>51</v>
      </c>
      <c r="C254" s="27" t="s">
        <v>1071</v>
      </c>
      <c r="D254" s="42">
        <f>COUNTIF(D4:D248,"Ambience good")</f>
        <v>25</v>
      </c>
      <c r="E254" s="42">
        <f t="shared" ref="E254:F254" si="0">COUNTIF(E4:E248,"Ambience good")</f>
        <v>0</v>
      </c>
      <c r="F254" s="42">
        <f t="shared" si="0"/>
        <v>0</v>
      </c>
      <c r="G254" s="9">
        <f t="shared" ref="G254:G262" si="1">SUM(C254:F254)</f>
        <v>25</v>
      </c>
    </row>
    <row r="255" spans="1:7">
      <c r="C255" s="27" t="s">
        <v>1061</v>
      </c>
      <c r="D255" s="42">
        <f>COUNTIF(D4:D248,"Ambience poor")</f>
        <v>15</v>
      </c>
      <c r="E255" s="42">
        <f t="shared" ref="E255:F255" si="2">COUNTIF(E4:E248,"Ambience poor")</f>
        <v>0</v>
      </c>
      <c r="F255" s="42">
        <f t="shared" si="2"/>
        <v>0</v>
      </c>
      <c r="G255" s="9">
        <f t="shared" si="1"/>
        <v>15</v>
      </c>
    </row>
    <row r="256" spans="1:7">
      <c r="C256" s="27" t="s">
        <v>981</v>
      </c>
      <c r="D256" s="42">
        <f>COUNTIF(D4:D248,"Consumer offer good")</f>
        <v>14</v>
      </c>
      <c r="E256" s="42">
        <f t="shared" ref="E256:F256" si="3">COUNTIF(E4:E248,"Consumer offer good")</f>
        <v>14</v>
      </c>
      <c r="F256" s="42">
        <f t="shared" si="3"/>
        <v>2</v>
      </c>
      <c r="G256" s="9">
        <f t="shared" si="1"/>
        <v>30</v>
      </c>
    </row>
    <row r="257" spans="3:7">
      <c r="C257" s="27" t="s">
        <v>982</v>
      </c>
      <c r="D257" s="42">
        <f>COUNTIF(D4:D248,"Consumer offer poor")</f>
        <v>32</v>
      </c>
      <c r="E257" s="42">
        <f t="shared" ref="E257:F257" si="4">COUNTIF(E4:E248,"Consumer offer poor")</f>
        <v>4</v>
      </c>
      <c r="F257" s="42">
        <f t="shared" si="4"/>
        <v>0</v>
      </c>
      <c r="G257" s="9">
        <f t="shared" si="1"/>
        <v>36</v>
      </c>
    </row>
    <row r="258" spans="3:7">
      <c r="C258" s="11" t="s">
        <v>992</v>
      </c>
      <c r="D258" s="42">
        <f>COUNTIF(D4:D248,"Historic scenic town")</f>
        <v>17</v>
      </c>
      <c r="E258" s="42">
        <f t="shared" ref="E258:F258" si="5">COUNTIF(E4:E248,"Historic scenic town")</f>
        <v>11</v>
      </c>
      <c r="F258" s="42">
        <f t="shared" si="5"/>
        <v>2</v>
      </c>
      <c r="G258" s="9">
        <f t="shared" si="1"/>
        <v>30</v>
      </c>
    </row>
    <row r="259" spans="3:7">
      <c r="C259" s="11" t="s">
        <v>993</v>
      </c>
      <c r="D259" s="42">
        <f>COUNTIF(D4:D248,"Lacks substance")</f>
        <v>10</v>
      </c>
      <c r="E259" s="42">
        <f t="shared" ref="E259:F259" si="6">COUNTIF(E4:E248,"Lacks substance")</f>
        <v>11</v>
      </c>
      <c r="F259" s="42">
        <f t="shared" si="6"/>
        <v>0</v>
      </c>
      <c r="G259" s="9">
        <f t="shared" si="1"/>
        <v>21</v>
      </c>
    </row>
    <row r="260" spans="3:7">
      <c r="C260" s="11" t="s">
        <v>994</v>
      </c>
      <c r="D260" s="42">
        <f>COUNTIF(D4:D248,"Needs support")</f>
        <v>3</v>
      </c>
      <c r="E260" s="42">
        <f t="shared" ref="E260:F260" si="7">COUNTIF(E4:E248,"Needs support")</f>
        <v>1</v>
      </c>
      <c r="F260" s="42">
        <f t="shared" si="7"/>
        <v>0</v>
      </c>
      <c r="G260" s="9">
        <f t="shared" si="1"/>
        <v>4</v>
      </c>
    </row>
    <row r="261" spans="3:7">
      <c r="C261" s="11" t="s">
        <v>1076</v>
      </c>
      <c r="D261" s="42">
        <f>COUNTIF(D6:D249,"Good parking")</f>
        <v>1</v>
      </c>
      <c r="E261" s="42">
        <f>COUNTIF(E6:E249,"Good parking")</f>
        <v>0</v>
      </c>
      <c r="F261" s="42">
        <f>COUNTIF(F6:F249,"Good parking")</f>
        <v>0</v>
      </c>
      <c r="G261" s="9">
        <f t="shared" si="1"/>
        <v>1</v>
      </c>
    </row>
    <row r="262" spans="3:7">
      <c r="C262" s="11" t="s">
        <v>989</v>
      </c>
      <c r="D262" s="42">
        <f>COUNTIF(D4:D248,"Poor parking")</f>
        <v>4</v>
      </c>
      <c r="E262" s="42">
        <f t="shared" ref="E262:F262" si="8">COUNTIF(E4:E248,"Poor parking")</f>
        <v>4</v>
      </c>
      <c r="F262" s="42">
        <f t="shared" si="8"/>
        <v>1</v>
      </c>
      <c r="G262" s="9">
        <f t="shared" si="1"/>
        <v>9</v>
      </c>
    </row>
    <row r="263" spans="3:7">
      <c r="G263" s="9">
        <f>SUM(SUM(G254:G262))</f>
        <v>171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G281"/>
  <sheetViews>
    <sheetView workbookViewId="0">
      <selection activeCell="J6" sqref="J6"/>
    </sheetView>
  </sheetViews>
  <sheetFormatPr defaultRowHeight="12.75"/>
  <cols>
    <col min="1" max="1" width="11" style="3" customWidth="1"/>
    <col min="2" max="4" width="3.85546875" style="41" customWidth="1"/>
    <col min="5" max="5" width="4" style="41" customWidth="1"/>
    <col min="6" max="6" width="10.140625" style="76" customWidth="1"/>
    <col min="7" max="7" width="10.28515625" style="9" customWidth="1"/>
  </cols>
  <sheetData>
    <row r="1" spans="1:7">
      <c r="A1" s="14">
        <v>17</v>
      </c>
      <c r="B1" s="51"/>
      <c r="C1" s="51"/>
      <c r="D1" s="51"/>
      <c r="E1" s="51"/>
      <c r="F1" s="75"/>
      <c r="G1" s="18"/>
    </row>
    <row r="2" spans="1:7">
      <c r="A2" s="3" t="s">
        <v>21</v>
      </c>
      <c r="F2" s="82"/>
    </row>
    <row r="3" spans="1:7">
      <c r="A3" s="20" t="s">
        <v>44</v>
      </c>
      <c r="B3" s="52"/>
      <c r="C3" s="52"/>
      <c r="D3" s="52"/>
      <c r="E3" s="52"/>
      <c r="F3" s="83" t="s">
        <v>1148</v>
      </c>
      <c r="G3" s="22" t="s">
        <v>988</v>
      </c>
    </row>
    <row r="4" spans="1:7">
      <c r="B4" s="42"/>
      <c r="C4" s="42"/>
      <c r="D4" s="42"/>
      <c r="G4" s="9" t="s">
        <v>990</v>
      </c>
    </row>
    <row r="5" spans="1:7">
      <c r="A5" s="3" t="s">
        <v>181</v>
      </c>
      <c r="B5" s="42" t="s">
        <v>1108</v>
      </c>
      <c r="C5" s="42"/>
      <c r="D5" s="42"/>
      <c r="G5" s="9" t="s">
        <v>1085</v>
      </c>
    </row>
    <row r="6" spans="1:7">
      <c r="A6" s="3" t="s">
        <v>185</v>
      </c>
      <c r="B6" s="42" t="s">
        <v>1108</v>
      </c>
      <c r="C6" s="42"/>
      <c r="D6" s="42"/>
      <c r="G6" s="9" t="s">
        <v>1085</v>
      </c>
    </row>
    <row r="7" spans="1:7">
      <c r="A7" s="71" t="s">
        <v>188</v>
      </c>
      <c r="B7" s="42" t="s">
        <v>1110</v>
      </c>
      <c r="C7" s="42" t="s">
        <v>1107</v>
      </c>
      <c r="D7" s="42"/>
      <c r="F7" s="59" t="s">
        <v>242</v>
      </c>
      <c r="G7" s="9" t="s">
        <v>1086</v>
      </c>
    </row>
    <row r="8" spans="1:7">
      <c r="A8" s="71" t="s">
        <v>189</v>
      </c>
      <c r="B8" s="42" t="s">
        <v>1110</v>
      </c>
      <c r="C8" s="42" t="s">
        <v>1107</v>
      </c>
      <c r="D8" s="42"/>
      <c r="F8" s="64" t="s">
        <v>1143</v>
      </c>
      <c r="G8" s="9" t="s">
        <v>1086</v>
      </c>
    </row>
    <row r="9" spans="1:7">
      <c r="A9" s="71" t="s">
        <v>192</v>
      </c>
      <c r="B9" s="42" t="s">
        <v>1110</v>
      </c>
      <c r="C9" s="42" t="s">
        <v>1084</v>
      </c>
      <c r="D9" s="42"/>
      <c r="E9" s="41" t="s">
        <v>1081</v>
      </c>
      <c r="F9" s="63" t="s">
        <v>1137</v>
      </c>
      <c r="G9" s="9" t="s">
        <v>1100</v>
      </c>
    </row>
    <row r="10" spans="1:7">
      <c r="A10" s="3" t="s">
        <v>194</v>
      </c>
      <c r="B10" s="42" t="s">
        <v>1081</v>
      </c>
      <c r="C10" s="42"/>
      <c r="D10" s="42"/>
      <c r="F10" s="73" t="s">
        <v>1137</v>
      </c>
      <c r="G10" s="9" t="s">
        <v>1081</v>
      </c>
    </row>
    <row r="11" spans="1:7">
      <c r="A11" s="3" t="s">
        <v>198</v>
      </c>
      <c r="B11" s="42" t="s">
        <v>1081</v>
      </c>
      <c r="C11" s="42"/>
      <c r="D11" s="42"/>
      <c r="F11" s="73" t="s">
        <v>1137</v>
      </c>
      <c r="G11" s="9" t="s">
        <v>1081</v>
      </c>
    </row>
    <row r="12" spans="1:7">
      <c r="A12" s="3" t="s">
        <v>200</v>
      </c>
      <c r="B12" s="42" t="s">
        <v>1081</v>
      </c>
      <c r="C12" s="42"/>
      <c r="D12" s="66" t="s">
        <v>1084</v>
      </c>
      <c r="F12" s="73" t="s">
        <v>1139</v>
      </c>
      <c r="G12" s="9" t="s">
        <v>1081</v>
      </c>
    </row>
    <row r="13" spans="1:7">
      <c r="A13" s="3" t="s">
        <v>202</v>
      </c>
      <c r="B13" s="42" t="s">
        <v>1108</v>
      </c>
      <c r="C13" s="42" t="s">
        <v>1107</v>
      </c>
      <c r="D13" s="42" t="s">
        <v>1084</v>
      </c>
      <c r="F13" s="78" t="s">
        <v>1138</v>
      </c>
      <c r="G13" s="9" t="s">
        <v>1101</v>
      </c>
    </row>
    <row r="14" spans="1:7">
      <c r="A14" s="3" t="s">
        <v>206</v>
      </c>
      <c r="B14" s="42" t="s">
        <v>1081</v>
      </c>
      <c r="C14" s="42"/>
      <c r="D14" s="66" t="s">
        <v>1084</v>
      </c>
      <c r="F14" s="73" t="s">
        <v>1139</v>
      </c>
      <c r="G14" s="9" t="s">
        <v>1081</v>
      </c>
    </row>
    <row r="15" spans="1:7">
      <c r="B15" s="42" t="s">
        <v>1084</v>
      </c>
      <c r="C15" s="42"/>
      <c r="D15" s="42"/>
      <c r="G15" s="9" t="s">
        <v>1084</v>
      </c>
    </row>
    <row r="16" spans="1:7">
      <c r="A16" s="3" t="s">
        <v>210</v>
      </c>
      <c r="B16" s="42" t="s">
        <v>1084</v>
      </c>
      <c r="C16" s="42"/>
      <c r="D16" s="42"/>
      <c r="G16" s="9" t="s">
        <v>1084</v>
      </c>
    </row>
    <row r="17" spans="1:7">
      <c r="A17" s="3" t="s">
        <v>213</v>
      </c>
      <c r="B17" s="42" t="s">
        <v>1084</v>
      </c>
      <c r="C17" s="42"/>
      <c r="D17" s="42"/>
      <c r="G17" s="9" t="s">
        <v>1084</v>
      </c>
    </row>
    <row r="18" spans="1:7">
      <c r="A18" s="3" t="s">
        <v>219</v>
      </c>
      <c r="B18" s="42" t="s">
        <v>1084</v>
      </c>
      <c r="C18" s="42"/>
      <c r="D18" s="42"/>
      <c r="G18" s="9" t="s">
        <v>1084</v>
      </c>
    </row>
    <row r="19" spans="1:7">
      <c r="A19" s="71" t="s">
        <v>221</v>
      </c>
      <c r="B19" s="42" t="s">
        <v>1081</v>
      </c>
      <c r="C19" s="42"/>
      <c r="D19" s="42"/>
      <c r="F19" s="59" t="s">
        <v>1137</v>
      </c>
      <c r="G19" s="9" t="s">
        <v>1081</v>
      </c>
    </row>
    <row r="20" spans="1:7">
      <c r="B20" s="42"/>
      <c r="C20" s="42"/>
      <c r="D20" s="42"/>
      <c r="F20" s="60" t="s">
        <v>242</v>
      </c>
      <c r="G20" s="9" t="s">
        <v>990</v>
      </c>
    </row>
    <row r="21" spans="1:7">
      <c r="B21" s="42"/>
      <c r="C21" s="42"/>
      <c r="D21" s="42"/>
      <c r="G21" s="9" t="s">
        <v>990</v>
      </c>
    </row>
    <row r="22" spans="1:7">
      <c r="A22" s="3" t="s">
        <v>225</v>
      </c>
      <c r="B22" s="42" t="s">
        <v>996</v>
      </c>
      <c r="C22" s="42"/>
      <c r="D22" s="42"/>
      <c r="G22" s="9" t="s">
        <v>996</v>
      </c>
    </row>
    <row r="23" spans="1:7">
      <c r="A23" s="3" t="s">
        <v>227</v>
      </c>
      <c r="B23" s="42" t="s">
        <v>1081</v>
      </c>
      <c r="C23" s="42"/>
      <c r="D23" s="42"/>
      <c r="F23" s="73" t="s">
        <v>1140</v>
      </c>
      <c r="G23" s="9" t="s">
        <v>1081</v>
      </c>
    </row>
    <row r="24" spans="1:7">
      <c r="B24" s="42"/>
      <c r="C24" s="42"/>
      <c r="D24" s="42"/>
      <c r="G24" s="9" t="s">
        <v>990</v>
      </c>
    </row>
    <row r="25" spans="1:7">
      <c r="A25" s="3" t="s">
        <v>231</v>
      </c>
      <c r="B25" s="42" t="s">
        <v>1110</v>
      </c>
      <c r="C25" s="42"/>
      <c r="D25" s="42"/>
      <c r="G25" s="9" t="s">
        <v>1087</v>
      </c>
    </row>
    <row r="26" spans="1:7">
      <c r="B26" s="42"/>
      <c r="C26" s="42"/>
      <c r="D26" s="42"/>
      <c r="G26" s="9" t="s">
        <v>990</v>
      </c>
    </row>
    <row r="27" spans="1:7">
      <c r="A27" s="3" t="s">
        <v>232</v>
      </c>
      <c r="B27" s="42" t="s">
        <v>1110</v>
      </c>
      <c r="C27" s="42"/>
      <c r="D27" s="42"/>
      <c r="G27" s="9" t="s">
        <v>1087</v>
      </c>
    </row>
    <row r="28" spans="1:7">
      <c r="B28" s="42"/>
      <c r="C28" s="42"/>
      <c r="D28" s="42"/>
      <c r="G28" s="9" t="s">
        <v>990</v>
      </c>
    </row>
    <row r="29" spans="1:7">
      <c r="A29" s="3" t="s">
        <v>233</v>
      </c>
      <c r="B29" s="42" t="s">
        <v>1081</v>
      </c>
      <c r="C29" s="42"/>
      <c r="D29" s="42"/>
      <c r="F29" s="77" t="s">
        <v>242</v>
      </c>
      <c r="G29" s="9" t="s">
        <v>1081</v>
      </c>
    </row>
    <row r="30" spans="1:7">
      <c r="A30" s="3" t="s">
        <v>237</v>
      </c>
      <c r="B30" s="42" t="s">
        <v>1081</v>
      </c>
      <c r="C30" s="42"/>
      <c r="D30" s="42"/>
      <c r="F30" s="73" t="s">
        <v>1141</v>
      </c>
      <c r="G30" s="9" t="s">
        <v>1081</v>
      </c>
    </row>
    <row r="31" spans="1:7">
      <c r="B31" s="42"/>
      <c r="C31" s="42"/>
      <c r="D31" s="42"/>
      <c r="G31" s="9" t="s">
        <v>990</v>
      </c>
    </row>
    <row r="32" spans="1:7">
      <c r="A32" s="3" t="s">
        <v>242</v>
      </c>
      <c r="B32" s="42" t="s">
        <v>1081</v>
      </c>
      <c r="C32" s="42"/>
      <c r="D32" s="42"/>
      <c r="F32" s="77" t="s">
        <v>242</v>
      </c>
      <c r="G32" s="9" t="s">
        <v>1081</v>
      </c>
    </row>
    <row r="33" spans="1:7">
      <c r="A33" s="3" t="s">
        <v>244</v>
      </c>
      <c r="B33" s="42"/>
      <c r="C33" s="42"/>
      <c r="D33" s="42"/>
      <c r="G33" s="9" t="s">
        <v>990</v>
      </c>
    </row>
    <row r="34" spans="1:7">
      <c r="B34" s="42"/>
      <c r="C34" s="42"/>
      <c r="D34" s="42"/>
      <c r="G34" s="9" t="s">
        <v>990</v>
      </c>
    </row>
    <row r="35" spans="1:7">
      <c r="A35" s="3" t="s">
        <v>249</v>
      </c>
      <c r="B35" s="42"/>
      <c r="C35" s="42"/>
      <c r="D35" s="42"/>
      <c r="G35" s="9" t="s">
        <v>990</v>
      </c>
    </row>
    <row r="36" spans="1:7">
      <c r="A36" s="36"/>
      <c r="B36" s="42"/>
      <c r="C36" s="42"/>
      <c r="D36" s="42"/>
      <c r="G36" s="38"/>
    </row>
    <row r="37" spans="1:7">
      <c r="B37" s="42"/>
      <c r="C37" s="42"/>
      <c r="D37" s="42"/>
      <c r="G37" s="9" t="s">
        <v>990</v>
      </c>
    </row>
    <row r="38" spans="1:7">
      <c r="A38" s="71" t="s">
        <v>256</v>
      </c>
      <c r="B38" s="42" t="s">
        <v>1110</v>
      </c>
      <c r="C38" s="42" t="s">
        <v>1084</v>
      </c>
      <c r="D38" s="42"/>
      <c r="F38" s="59" t="s">
        <v>1150</v>
      </c>
      <c r="G38" s="9" t="s">
        <v>1100</v>
      </c>
    </row>
    <row r="39" spans="1:7">
      <c r="A39" s="71" t="s">
        <v>260</v>
      </c>
      <c r="B39" s="42" t="s">
        <v>1081</v>
      </c>
      <c r="C39" s="42"/>
      <c r="D39" s="42"/>
      <c r="F39" s="63" t="s">
        <v>1140</v>
      </c>
      <c r="G39" s="9" t="s">
        <v>1081</v>
      </c>
    </row>
    <row r="40" spans="1:7">
      <c r="A40" s="3" t="s">
        <v>264</v>
      </c>
      <c r="B40" s="42" t="s">
        <v>1081</v>
      </c>
      <c r="C40" s="42"/>
      <c r="D40" s="42"/>
      <c r="F40" s="77" t="s">
        <v>242</v>
      </c>
      <c r="G40" s="9" t="s">
        <v>1081</v>
      </c>
    </row>
    <row r="41" spans="1:7">
      <c r="A41" s="3" t="s">
        <v>270</v>
      </c>
      <c r="B41" s="42" t="s">
        <v>1084</v>
      </c>
      <c r="C41" s="42"/>
      <c r="D41" s="42"/>
      <c r="G41" s="9" t="s">
        <v>1084</v>
      </c>
    </row>
    <row r="42" spans="1:7">
      <c r="A42" s="3" t="s">
        <v>274</v>
      </c>
      <c r="B42" s="42" t="s">
        <v>996</v>
      </c>
      <c r="C42" s="42"/>
      <c r="D42" s="42"/>
      <c r="G42" s="9" t="s">
        <v>996</v>
      </c>
    </row>
    <row r="43" spans="1:7">
      <c r="A43" s="3" t="s">
        <v>279</v>
      </c>
      <c r="B43" s="42" t="s">
        <v>1081</v>
      </c>
      <c r="C43" s="42"/>
      <c r="D43" s="42"/>
      <c r="F43" s="73" t="s">
        <v>1150</v>
      </c>
      <c r="G43" s="9" t="s">
        <v>1081</v>
      </c>
    </row>
    <row r="44" spans="1:7">
      <c r="A44" s="3" t="s">
        <v>286</v>
      </c>
      <c r="B44" s="42" t="s">
        <v>1081</v>
      </c>
      <c r="C44" s="42"/>
      <c r="D44" s="42"/>
      <c r="F44" s="77" t="s">
        <v>242</v>
      </c>
      <c r="G44" s="9" t="s">
        <v>1081</v>
      </c>
    </row>
    <row r="45" spans="1:7">
      <c r="A45" s="3" t="s">
        <v>289</v>
      </c>
      <c r="B45" s="42" t="s">
        <v>1081</v>
      </c>
      <c r="C45" s="42"/>
      <c r="D45" s="42"/>
      <c r="F45" s="77" t="s">
        <v>242</v>
      </c>
      <c r="G45" s="9" t="s">
        <v>1081</v>
      </c>
    </row>
    <row r="46" spans="1:7">
      <c r="A46" s="3" t="s">
        <v>292</v>
      </c>
      <c r="B46" s="42" t="s">
        <v>1081</v>
      </c>
      <c r="C46" s="42"/>
      <c r="D46" s="42"/>
      <c r="G46" s="9" t="s">
        <v>1081</v>
      </c>
    </row>
    <row r="47" spans="1:7">
      <c r="A47" s="3" t="s">
        <v>295</v>
      </c>
      <c r="B47" s="42" t="s">
        <v>1081</v>
      </c>
      <c r="C47" s="42"/>
      <c r="D47" s="42"/>
      <c r="F47" s="78" t="s">
        <v>1138</v>
      </c>
      <c r="G47" s="9" t="s">
        <v>1081</v>
      </c>
    </row>
    <row r="48" spans="1:7">
      <c r="A48" s="3" t="s">
        <v>299</v>
      </c>
      <c r="B48" s="42" t="s">
        <v>996</v>
      </c>
      <c r="C48" s="42"/>
      <c r="D48" s="42"/>
      <c r="G48" s="9" t="s">
        <v>996</v>
      </c>
    </row>
    <row r="49" spans="1:7">
      <c r="A49" s="3" t="s">
        <v>308</v>
      </c>
      <c r="B49" s="42" t="s">
        <v>1110</v>
      </c>
      <c r="C49" s="42"/>
      <c r="D49" s="42"/>
      <c r="F49" s="59" t="s">
        <v>242</v>
      </c>
      <c r="G49" s="9" t="s">
        <v>1087</v>
      </c>
    </row>
    <row r="50" spans="1:7">
      <c r="A50" s="71" t="s">
        <v>312</v>
      </c>
      <c r="B50" s="42" t="s">
        <v>1081</v>
      </c>
      <c r="C50" s="42"/>
      <c r="D50" s="42"/>
      <c r="F50" s="60" t="s">
        <v>1138</v>
      </c>
      <c r="G50" s="9" t="s">
        <v>1081</v>
      </c>
    </row>
    <row r="51" spans="1:7">
      <c r="A51" s="3" t="s">
        <v>318</v>
      </c>
      <c r="B51" s="42" t="s">
        <v>1108</v>
      </c>
      <c r="C51" s="42" t="s">
        <v>1084</v>
      </c>
      <c r="D51" s="42"/>
      <c r="G51" s="9" t="s">
        <v>1102</v>
      </c>
    </row>
    <row r="52" spans="1:7">
      <c r="B52" s="42"/>
      <c r="C52" s="42"/>
      <c r="D52" s="42"/>
      <c r="G52" s="9" t="s">
        <v>990</v>
      </c>
    </row>
    <row r="53" spans="1:7">
      <c r="A53" s="3" t="s">
        <v>325</v>
      </c>
      <c r="B53" s="42" t="s">
        <v>1081</v>
      </c>
      <c r="C53" s="42"/>
      <c r="D53" s="42"/>
      <c r="F53" s="77" t="s">
        <v>242</v>
      </c>
      <c r="G53" s="9" t="s">
        <v>1081</v>
      </c>
    </row>
    <row r="54" spans="1:7">
      <c r="B54" s="42" t="s">
        <v>1081</v>
      </c>
      <c r="C54" s="42"/>
      <c r="D54" s="42"/>
      <c r="G54" s="9" t="s">
        <v>1081</v>
      </c>
    </row>
    <row r="55" spans="1:7">
      <c r="A55" s="3" t="s">
        <v>333</v>
      </c>
      <c r="B55" s="42" t="s">
        <v>1081</v>
      </c>
      <c r="C55" s="42"/>
      <c r="D55" s="42"/>
      <c r="F55" s="77" t="s">
        <v>1147</v>
      </c>
      <c r="G55" s="9" t="s">
        <v>1081</v>
      </c>
    </row>
    <row r="56" spans="1:7">
      <c r="A56" s="3" t="s">
        <v>339</v>
      </c>
      <c r="B56" s="42" t="s">
        <v>1081</v>
      </c>
      <c r="C56" s="42"/>
      <c r="D56" s="42"/>
      <c r="F56" s="73" t="s">
        <v>1137</v>
      </c>
      <c r="G56" s="9" t="s">
        <v>1081</v>
      </c>
    </row>
    <row r="57" spans="1:7">
      <c r="A57" s="3" t="s">
        <v>344</v>
      </c>
      <c r="B57" s="42" t="s">
        <v>1081</v>
      </c>
      <c r="C57" s="42"/>
      <c r="D57" s="42"/>
      <c r="F57" s="77" t="s">
        <v>242</v>
      </c>
      <c r="G57" s="9" t="s">
        <v>1081</v>
      </c>
    </row>
    <row r="58" spans="1:7">
      <c r="B58" s="42"/>
      <c r="C58" s="42"/>
      <c r="D58" s="42"/>
      <c r="G58" s="9" t="s">
        <v>990</v>
      </c>
    </row>
    <row r="59" spans="1:7">
      <c r="A59" s="3" t="s">
        <v>348</v>
      </c>
      <c r="B59" s="42" t="s">
        <v>1081</v>
      </c>
      <c r="C59" s="42"/>
      <c r="D59" s="42"/>
      <c r="F59" s="78" t="s">
        <v>1138</v>
      </c>
      <c r="G59" s="9" t="s">
        <v>1081</v>
      </c>
    </row>
    <row r="60" spans="1:7">
      <c r="A60" s="3" t="s">
        <v>352</v>
      </c>
      <c r="B60" s="42" t="s">
        <v>1081</v>
      </c>
      <c r="C60" s="42"/>
      <c r="D60" s="42"/>
      <c r="F60" s="73" t="s">
        <v>1140</v>
      </c>
      <c r="G60" s="9" t="s">
        <v>1081</v>
      </c>
    </row>
    <row r="61" spans="1:7">
      <c r="A61" s="3" t="s">
        <v>354</v>
      </c>
      <c r="B61" s="42" t="s">
        <v>1081</v>
      </c>
      <c r="C61" s="42"/>
      <c r="D61" s="42"/>
      <c r="F61" s="77" t="s">
        <v>242</v>
      </c>
      <c r="G61" s="9" t="s">
        <v>1081</v>
      </c>
    </row>
    <row r="62" spans="1:7">
      <c r="B62" s="42"/>
      <c r="C62" s="42"/>
      <c r="D62" s="42"/>
      <c r="F62" s="59" t="s">
        <v>1150</v>
      </c>
      <c r="G62" s="9" t="s">
        <v>990</v>
      </c>
    </row>
    <row r="63" spans="1:7">
      <c r="A63" s="71" t="s">
        <v>357</v>
      </c>
      <c r="B63" s="42" t="s">
        <v>996</v>
      </c>
      <c r="C63" s="42" t="s">
        <v>1108</v>
      </c>
      <c r="D63" s="42" t="s">
        <v>1081</v>
      </c>
      <c r="F63" s="64" t="s">
        <v>1137</v>
      </c>
      <c r="G63" s="9" t="s">
        <v>1088</v>
      </c>
    </row>
    <row r="64" spans="1:7">
      <c r="B64" s="42" t="s">
        <v>1109</v>
      </c>
      <c r="C64" s="42"/>
      <c r="D64" s="42"/>
      <c r="F64" s="63" t="s">
        <v>1140</v>
      </c>
      <c r="G64" s="9" t="s">
        <v>990</v>
      </c>
    </row>
    <row r="65" spans="1:7">
      <c r="A65" s="3" t="s">
        <v>289</v>
      </c>
      <c r="B65" s="42" t="s">
        <v>1081</v>
      </c>
      <c r="C65" s="42"/>
      <c r="D65" s="42"/>
      <c r="F65" s="77" t="s">
        <v>242</v>
      </c>
      <c r="G65" s="9" t="s">
        <v>1081</v>
      </c>
    </row>
    <row r="66" spans="1:7">
      <c r="A66" s="3" t="s">
        <v>367</v>
      </c>
      <c r="B66" s="42" t="s">
        <v>1081</v>
      </c>
      <c r="C66" s="42"/>
      <c r="D66" s="42"/>
      <c r="F66" s="73" t="s">
        <v>1150</v>
      </c>
      <c r="G66" s="9" t="s">
        <v>1081</v>
      </c>
    </row>
    <row r="67" spans="1:7">
      <c r="A67" s="3" t="s">
        <v>370</v>
      </c>
      <c r="B67" s="42" t="s">
        <v>1110</v>
      </c>
      <c r="C67" s="42"/>
      <c r="D67" s="42"/>
      <c r="G67" s="9" t="s">
        <v>1087</v>
      </c>
    </row>
    <row r="68" spans="1:7">
      <c r="A68" s="3" t="s">
        <v>373</v>
      </c>
      <c r="B68" s="42" t="s">
        <v>1081</v>
      </c>
      <c r="C68" s="42"/>
      <c r="D68" s="42"/>
      <c r="F68" s="73" t="s">
        <v>1150</v>
      </c>
      <c r="G68" s="9" t="s">
        <v>1081</v>
      </c>
    </row>
    <row r="69" spans="1:7">
      <c r="A69" s="3" t="s">
        <v>378</v>
      </c>
      <c r="B69" s="42" t="s">
        <v>1108</v>
      </c>
      <c r="C69" s="42" t="s">
        <v>1084</v>
      </c>
      <c r="D69" s="42"/>
      <c r="G69" s="9" t="s">
        <v>1102</v>
      </c>
    </row>
    <row r="70" spans="1:7">
      <c r="B70" s="42"/>
      <c r="C70" s="42"/>
      <c r="D70" s="42"/>
      <c r="G70" s="9" t="s">
        <v>990</v>
      </c>
    </row>
    <row r="71" spans="1:7">
      <c r="A71" s="3" t="s">
        <v>384</v>
      </c>
      <c r="B71" s="42" t="s">
        <v>1081</v>
      </c>
      <c r="C71" s="42"/>
      <c r="D71" s="42"/>
      <c r="F71" s="73" t="s">
        <v>1150</v>
      </c>
      <c r="G71" s="9" t="s">
        <v>1081</v>
      </c>
    </row>
    <row r="72" spans="1:7">
      <c r="A72" s="3" t="s">
        <v>387</v>
      </c>
      <c r="B72" s="42" t="s">
        <v>996</v>
      </c>
      <c r="C72" s="42" t="s">
        <v>1108</v>
      </c>
      <c r="D72" s="42" t="s">
        <v>1081</v>
      </c>
      <c r="E72" s="41" t="s">
        <v>1084</v>
      </c>
      <c r="F72" s="73" t="s">
        <v>1137</v>
      </c>
      <c r="G72" s="9" t="s">
        <v>1103</v>
      </c>
    </row>
    <row r="73" spans="1:7">
      <c r="A73" s="3" t="s">
        <v>390</v>
      </c>
      <c r="B73" s="42" t="s">
        <v>1110</v>
      </c>
      <c r="C73" s="42" t="s">
        <v>1081</v>
      </c>
      <c r="D73" s="42"/>
      <c r="G73" s="9" t="s">
        <v>1089</v>
      </c>
    </row>
    <row r="74" spans="1:7">
      <c r="A74" s="3" t="s">
        <v>394</v>
      </c>
      <c r="B74" s="42" t="s">
        <v>996</v>
      </c>
      <c r="C74" s="42" t="s">
        <v>1081</v>
      </c>
      <c r="D74" s="42"/>
      <c r="G74" s="9" t="s">
        <v>1082</v>
      </c>
    </row>
    <row r="75" spans="1:7">
      <c r="B75" s="42"/>
      <c r="C75" s="42"/>
      <c r="D75" s="42"/>
      <c r="G75" s="9" t="s">
        <v>990</v>
      </c>
    </row>
    <row r="76" spans="1:7">
      <c r="B76" s="42"/>
      <c r="C76" s="42"/>
      <c r="D76" s="42"/>
      <c r="G76" s="9" t="s">
        <v>990</v>
      </c>
    </row>
    <row r="77" spans="1:7">
      <c r="A77" s="3" t="s">
        <v>1026</v>
      </c>
      <c r="B77" s="42" t="s">
        <v>1081</v>
      </c>
      <c r="C77" s="42"/>
      <c r="D77" s="42"/>
      <c r="F77" s="77" t="s">
        <v>242</v>
      </c>
      <c r="G77" s="9" t="s">
        <v>1081</v>
      </c>
    </row>
    <row r="78" spans="1:7">
      <c r="B78" s="42"/>
      <c r="C78" s="42"/>
      <c r="D78" s="42"/>
      <c r="G78" s="9" t="s">
        <v>990</v>
      </c>
    </row>
    <row r="79" spans="1:7">
      <c r="A79" s="3" t="s">
        <v>405</v>
      </c>
      <c r="B79" s="42" t="s">
        <v>1107</v>
      </c>
      <c r="C79" s="42"/>
      <c r="D79" s="42"/>
      <c r="G79" s="9" t="s">
        <v>1090</v>
      </c>
    </row>
    <row r="80" spans="1:7">
      <c r="A80" s="3" t="s">
        <v>412</v>
      </c>
      <c r="B80" s="42" t="s">
        <v>1110</v>
      </c>
      <c r="C80" s="42"/>
      <c r="D80" s="42"/>
      <c r="G80" s="9" t="s">
        <v>1087</v>
      </c>
    </row>
    <row r="81" spans="1:7">
      <c r="A81" s="3" t="s">
        <v>416</v>
      </c>
      <c r="B81" s="42" t="s">
        <v>1081</v>
      </c>
      <c r="C81" s="42"/>
      <c r="D81" s="42"/>
      <c r="F81" s="64" t="s">
        <v>242</v>
      </c>
      <c r="G81" s="9" t="s">
        <v>1081</v>
      </c>
    </row>
    <row r="82" spans="1:7">
      <c r="A82" s="71" t="s">
        <v>419</v>
      </c>
      <c r="B82" s="42" t="s">
        <v>1081</v>
      </c>
      <c r="C82" s="42"/>
      <c r="D82" s="42"/>
      <c r="F82" s="59" t="s">
        <v>242</v>
      </c>
      <c r="G82" s="9" t="s">
        <v>1081</v>
      </c>
    </row>
    <row r="83" spans="1:7">
      <c r="A83" s="71" t="s">
        <v>422</v>
      </c>
      <c r="B83" s="42" t="s">
        <v>1081</v>
      </c>
      <c r="C83" s="42"/>
      <c r="D83" s="42"/>
      <c r="F83" s="63" t="s">
        <v>1149</v>
      </c>
      <c r="G83" s="9" t="s">
        <v>1081</v>
      </c>
    </row>
    <row r="84" spans="1:7">
      <c r="A84" s="71" t="s">
        <v>424</v>
      </c>
      <c r="B84" s="42" t="s">
        <v>1081</v>
      </c>
      <c r="C84" s="42"/>
      <c r="D84" s="42"/>
      <c r="F84" s="64" t="s">
        <v>242</v>
      </c>
      <c r="G84" s="9" t="s">
        <v>1081</v>
      </c>
    </row>
    <row r="85" spans="1:7">
      <c r="A85" s="3" t="s">
        <v>427</v>
      </c>
      <c r="B85" s="42" t="s">
        <v>1108</v>
      </c>
      <c r="C85" s="42"/>
      <c r="D85" s="42"/>
      <c r="F85" s="64" t="s">
        <v>1150</v>
      </c>
      <c r="G85" s="9" t="s">
        <v>1085</v>
      </c>
    </row>
    <row r="86" spans="1:7">
      <c r="B86" s="42"/>
      <c r="C86" s="42"/>
      <c r="D86" s="42"/>
      <c r="G86" s="9" t="s">
        <v>990</v>
      </c>
    </row>
    <row r="87" spans="1:7">
      <c r="A87" s="3" t="s">
        <v>431</v>
      </c>
      <c r="B87" s="42" t="s">
        <v>1081</v>
      </c>
      <c r="C87" s="42"/>
      <c r="D87" s="42"/>
      <c r="F87" s="77" t="s">
        <v>242</v>
      </c>
      <c r="G87" s="9" t="s">
        <v>1081</v>
      </c>
    </row>
    <row r="88" spans="1:7">
      <c r="A88" s="3" t="s">
        <v>439</v>
      </c>
      <c r="B88" s="42" t="s">
        <v>1084</v>
      </c>
      <c r="C88" s="42"/>
      <c r="D88" s="42"/>
      <c r="G88" s="9" t="s">
        <v>1084</v>
      </c>
    </row>
    <row r="89" spans="1:7">
      <c r="A89" s="3" t="s">
        <v>441</v>
      </c>
      <c r="B89" s="42" t="s">
        <v>1110</v>
      </c>
      <c r="C89" s="42"/>
      <c r="D89" s="42"/>
      <c r="G89" s="9" t="s">
        <v>1087</v>
      </c>
    </row>
    <row r="90" spans="1:7">
      <c r="A90" s="3" t="s">
        <v>443</v>
      </c>
      <c r="B90" s="42" t="s">
        <v>1110</v>
      </c>
      <c r="C90" s="42"/>
      <c r="D90" s="42"/>
      <c r="G90" s="9" t="s">
        <v>1087</v>
      </c>
    </row>
    <row r="91" spans="1:7">
      <c r="A91" s="3" t="s">
        <v>447</v>
      </c>
      <c r="B91" s="42" t="s">
        <v>1084</v>
      </c>
      <c r="C91" s="42"/>
      <c r="D91" s="42"/>
      <c r="G91" s="9" t="s">
        <v>1084</v>
      </c>
    </row>
    <row r="92" spans="1:7">
      <c r="B92" s="42"/>
      <c r="C92" s="42"/>
      <c r="D92" s="42"/>
      <c r="G92" s="9" t="s">
        <v>990</v>
      </c>
    </row>
    <row r="93" spans="1:7">
      <c r="A93" s="3" t="s">
        <v>454</v>
      </c>
      <c r="B93" s="42" t="s">
        <v>1084</v>
      </c>
      <c r="C93" s="42"/>
      <c r="D93" s="42"/>
      <c r="G93" s="9" t="s">
        <v>1084</v>
      </c>
    </row>
    <row r="94" spans="1:7">
      <c r="B94" s="42"/>
      <c r="C94" s="42"/>
      <c r="D94" s="42"/>
      <c r="G94" s="9" t="s">
        <v>990</v>
      </c>
    </row>
    <row r="95" spans="1:7">
      <c r="A95" s="3" t="s">
        <v>459</v>
      </c>
      <c r="B95" s="42" t="s">
        <v>1110</v>
      </c>
      <c r="C95" s="42"/>
      <c r="D95" s="42"/>
      <c r="G95" s="9" t="s">
        <v>1087</v>
      </c>
    </row>
    <row r="96" spans="1:7">
      <c r="A96" s="3" t="s">
        <v>465</v>
      </c>
      <c r="B96" s="42" t="s">
        <v>1081</v>
      </c>
      <c r="C96" s="42"/>
      <c r="D96" s="42"/>
      <c r="F96" s="73" t="s">
        <v>1150</v>
      </c>
      <c r="G96" s="9" t="s">
        <v>1081</v>
      </c>
    </row>
    <row r="97" spans="1:7">
      <c r="B97" s="42"/>
      <c r="C97" s="42"/>
      <c r="D97" s="42"/>
      <c r="G97" s="9" t="s">
        <v>990</v>
      </c>
    </row>
    <row r="98" spans="1:7">
      <c r="B98" s="42"/>
      <c r="C98" s="42"/>
      <c r="D98" s="42"/>
      <c r="G98" s="9" t="s">
        <v>990</v>
      </c>
    </row>
    <row r="99" spans="1:7">
      <c r="B99" s="42"/>
      <c r="C99" s="42"/>
      <c r="D99" s="42"/>
      <c r="G99" s="9" t="s">
        <v>990</v>
      </c>
    </row>
    <row r="100" spans="1:7">
      <c r="A100" s="3" t="s">
        <v>472</v>
      </c>
      <c r="B100" s="42" t="s">
        <v>1108</v>
      </c>
      <c r="C100" s="42"/>
      <c r="D100" s="42"/>
      <c r="G100" s="9" t="s">
        <v>1085</v>
      </c>
    </row>
    <row r="101" spans="1:7">
      <c r="A101" s="3" t="s">
        <v>477</v>
      </c>
      <c r="B101" s="42" t="s">
        <v>1108</v>
      </c>
      <c r="C101" s="42"/>
      <c r="D101" s="42"/>
      <c r="G101" s="9" t="s">
        <v>1085</v>
      </c>
    </row>
    <row r="102" spans="1:7">
      <c r="A102" s="3" t="s">
        <v>481</v>
      </c>
      <c r="B102" s="42" t="s">
        <v>990</v>
      </c>
      <c r="C102" s="42"/>
      <c r="D102" s="42"/>
      <c r="G102" s="9" t="s">
        <v>990</v>
      </c>
    </row>
    <row r="103" spans="1:7">
      <c r="B103" s="42"/>
      <c r="C103" s="42"/>
      <c r="D103" s="42"/>
      <c r="G103" s="9" t="s">
        <v>990</v>
      </c>
    </row>
    <row r="104" spans="1:7">
      <c r="B104" s="42"/>
      <c r="C104" s="42"/>
      <c r="D104" s="42"/>
      <c r="G104" s="9" t="s">
        <v>990</v>
      </c>
    </row>
    <row r="105" spans="1:7">
      <c r="B105" s="42"/>
      <c r="C105" s="42"/>
      <c r="D105" s="42"/>
      <c r="G105" s="9" t="s">
        <v>990</v>
      </c>
    </row>
    <row r="106" spans="1:7">
      <c r="A106" s="3" t="s">
        <v>494</v>
      </c>
      <c r="B106" s="42" t="s">
        <v>1081</v>
      </c>
      <c r="C106" s="42"/>
      <c r="D106" s="42"/>
      <c r="F106" s="73" t="s">
        <v>1142</v>
      </c>
      <c r="G106" s="9" t="s">
        <v>1081</v>
      </c>
    </row>
    <row r="107" spans="1:7">
      <c r="A107" s="3" t="s">
        <v>497</v>
      </c>
      <c r="B107" s="42" t="s">
        <v>996</v>
      </c>
      <c r="C107" s="42"/>
      <c r="D107" s="42"/>
      <c r="G107" s="9" t="s">
        <v>996</v>
      </c>
    </row>
    <row r="108" spans="1:7">
      <c r="A108" s="3" t="s">
        <v>501</v>
      </c>
      <c r="B108" s="42" t="s">
        <v>1081</v>
      </c>
      <c r="C108" s="42"/>
      <c r="D108" s="42"/>
      <c r="F108" s="73" t="s">
        <v>1142</v>
      </c>
      <c r="G108" s="9" t="s">
        <v>1081</v>
      </c>
    </row>
    <row r="109" spans="1:7">
      <c r="A109" s="3" t="s">
        <v>505</v>
      </c>
      <c r="B109" s="42" t="s">
        <v>1081</v>
      </c>
      <c r="C109" s="42"/>
      <c r="D109" s="42"/>
      <c r="F109" s="73" t="s">
        <v>1147</v>
      </c>
      <c r="G109" s="9" t="s">
        <v>1081</v>
      </c>
    </row>
    <row r="110" spans="1:7">
      <c r="B110" s="42"/>
      <c r="C110" s="42"/>
      <c r="D110" s="42"/>
      <c r="G110" s="9" t="s">
        <v>990</v>
      </c>
    </row>
    <row r="111" spans="1:7">
      <c r="A111" s="3" t="s">
        <v>514</v>
      </c>
      <c r="B111" s="42" t="s">
        <v>1110</v>
      </c>
      <c r="C111" s="42"/>
      <c r="D111" s="42"/>
      <c r="G111" s="9" t="s">
        <v>1087</v>
      </c>
    </row>
    <row r="112" spans="1:7">
      <c r="B112" s="42"/>
      <c r="C112" s="42"/>
      <c r="D112" s="42"/>
      <c r="G112" s="9" t="s">
        <v>990</v>
      </c>
    </row>
    <row r="113" spans="1:7">
      <c r="A113" s="7" t="s">
        <v>519</v>
      </c>
      <c r="B113" s="42" t="s">
        <v>1081</v>
      </c>
      <c r="C113" s="42"/>
      <c r="D113" s="42"/>
      <c r="F113" s="73" t="s">
        <v>1150</v>
      </c>
      <c r="G113" s="9" t="s">
        <v>1081</v>
      </c>
    </row>
    <row r="114" spans="1:7">
      <c r="A114" s="3" t="s">
        <v>523</v>
      </c>
      <c r="B114" s="42" t="s">
        <v>996</v>
      </c>
      <c r="C114" s="42"/>
      <c r="D114" s="42"/>
      <c r="G114" s="9" t="s">
        <v>996</v>
      </c>
    </row>
    <row r="115" spans="1:7">
      <c r="A115" s="3" t="s">
        <v>531</v>
      </c>
      <c r="B115" s="42" t="s">
        <v>1110</v>
      </c>
      <c r="C115" s="42"/>
      <c r="D115" s="42"/>
      <c r="G115" s="9" t="s">
        <v>1087</v>
      </c>
    </row>
    <row r="116" spans="1:7">
      <c r="A116" s="3" t="s">
        <v>534</v>
      </c>
      <c r="B116" s="42" t="s">
        <v>1110</v>
      </c>
      <c r="C116" s="42"/>
      <c r="D116" s="42"/>
      <c r="G116" s="9" t="s">
        <v>1087</v>
      </c>
    </row>
    <row r="117" spans="1:7">
      <c r="A117" s="3" t="s">
        <v>538</v>
      </c>
      <c r="B117" s="42" t="s">
        <v>1110</v>
      </c>
      <c r="C117" s="42"/>
      <c r="D117" s="42"/>
      <c r="G117" s="9" t="s">
        <v>1087</v>
      </c>
    </row>
    <row r="118" spans="1:7">
      <c r="A118" s="3" t="s">
        <v>542</v>
      </c>
      <c r="B118" s="42" t="s">
        <v>1110</v>
      </c>
      <c r="C118" s="42"/>
      <c r="D118" s="42"/>
      <c r="G118" s="9" t="s">
        <v>1087</v>
      </c>
    </row>
    <row r="119" spans="1:7">
      <c r="A119" s="3" t="s">
        <v>964</v>
      </c>
      <c r="B119" s="42" t="s">
        <v>996</v>
      </c>
      <c r="C119" s="42" t="s">
        <v>1107</v>
      </c>
      <c r="D119" s="42"/>
      <c r="G119" s="9" t="s">
        <v>1091</v>
      </c>
    </row>
    <row r="120" spans="1:7">
      <c r="A120" s="3" t="s">
        <v>547</v>
      </c>
      <c r="B120" s="42" t="s">
        <v>1084</v>
      </c>
      <c r="C120" s="42"/>
      <c r="D120" s="42"/>
      <c r="G120" s="9" t="s">
        <v>1084</v>
      </c>
    </row>
    <row r="121" spans="1:7">
      <c r="A121" s="3" t="s">
        <v>553</v>
      </c>
      <c r="B121" s="42" t="s">
        <v>990</v>
      </c>
      <c r="C121" s="42"/>
      <c r="D121" s="42"/>
      <c r="G121" s="9" t="s">
        <v>990</v>
      </c>
    </row>
    <row r="122" spans="1:7">
      <c r="A122" s="3" t="s">
        <v>563</v>
      </c>
      <c r="B122" s="42" t="s">
        <v>1084</v>
      </c>
      <c r="C122" s="42"/>
      <c r="D122" s="42"/>
      <c r="G122" s="9" t="s">
        <v>1084</v>
      </c>
    </row>
    <row r="123" spans="1:7">
      <c r="A123" s="3" t="s">
        <v>958</v>
      </c>
      <c r="B123" s="42" t="s">
        <v>1084</v>
      </c>
      <c r="C123" s="42"/>
      <c r="D123" s="42"/>
      <c r="G123" s="9" t="s">
        <v>1084</v>
      </c>
    </row>
    <row r="124" spans="1:7">
      <c r="A124" s="3" t="s">
        <v>570</v>
      </c>
      <c r="B124" s="42" t="s">
        <v>1108</v>
      </c>
      <c r="C124" s="42"/>
      <c r="D124" s="42"/>
      <c r="G124" s="9" t="s">
        <v>1085</v>
      </c>
    </row>
    <row r="125" spans="1:7">
      <c r="B125" s="42" t="s">
        <v>990</v>
      </c>
      <c r="C125" s="42"/>
      <c r="D125" s="42"/>
      <c r="G125" s="9" t="s">
        <v>990</v>
      </c>
    </row>
    <row r="126" spans="1:7">
      <c r="B126" s="42" t="s">
        <v>990</v>
      </c>
      <c r="C126" s="42"/>
      <c r="D126" s="42"/>
      <c r="G126" s="9" t="s">
        <v>990</v>
      </c>
    </row>
    <row r="127" spans="1:7">
      <c r="A127" s="3" t="s">
        <v>575</v>
      </c>
      <c r="B127" s="42" t="s">
        <v>1081</v>
      </c>
      <c r="C127" s="42"/>
      <c r="D127" s="42"/>
      <c r="G127" s="9" t="s">
        <v>1081</v>
      </c>
    </row>
    <row r="128" spans="1:7">
      <c r="B128" s="42" t="s">
        <v>990</v>
      </c>
      <c r="C128" s="42"/>
      <c r="D128" s="42"/>
      <c r="G128" s="9" t="s">
        <v>990</v>
      </c>
    </row>
    <row r="129" spans="1:7">
      <c r="A129" s="3" t="s">
        <v>582</v>
      </c>
      <c r="B129" s="42" t="s">
        <v>1084</v>
      </c>
      <c r="C129" s="42"/>
      <c r="D129" s="42"/>
      <c r="G129" s="9" t="s">
        <v>1084</v>
      </c>
    </row>
    <row r="130" spans="1:7">
      <c r="A130" s="3" t="s">
        <v>584</v>
      </c>
      <c r="B130" s="42" t="s">
        <v>1081</v>
      </c>
      <c r="C130" s="42"/>
      <c r="D130" s="42"/>
      <c r="F130" s="73" t="s">
        <v>1142</v>
      </c>
      <c r="G130" s="9" t="s">
        <v>1081</v>
      </c>
    </row>
    <row r="131" spans="1:7">
      <c r="A131" s="3" t="s">
        <v>586</v>
      </c>
      <c r="B131" s="42" t="s">
        <v>1110</v>
      </c>
      <c r="C131" s="42" t="s">
        <v>1081</v>
      </c>
      <c r="D131" s="42"/>
      <c r="F131" s="73" t="s">
        <v>1142</v>
      </c>
      <c r="G131" s="9" t="s">
        <v>1089</v>
      </c>
    </row>
    <row r="132" spans="1:7">
      <c r="A132" s="71" t="s">
        <v>590</v>
      </c>
      <c r="B132" s="42" t="s">
        <v>1081</v>
      </c>
      <c r="C132" s="42"/>
      <c r="D132" s="42"/>
      <c r="F132" s="59" t="s">
        <v>1142</v>
      </c>
      <c r="G132" s="9" t="s">
        <v>1081</v>
      </c>
    </row>
    <row r="133" spans="1:7">
      <c r="A133" s="3" t="s">
        <v>594</v>
      </c>
      <c r="B133" s="42" t="s">
        <v>1084</v>
      </c>
      <c r="C133" s="42"/>
      <c r="D133" s="42"/>
      <c r="F133" s="60" t="s">
        <v>1138</v>
      </c>
      <c r="G133" s="9" t="s">
        <v>1084</v>
      </c>
    </row>
    <row r="134" spans="1:7">
      <c r="A134" s="3" t="s">
        <v>597</v>
      </c>
      <c r="B134" s="42" t="s">
        <v>1081</v>
      </c>
      <c r="C134" s="42"/>
      <c r="D134" s="42"/>
      <c r="F134" s="73" t="s">
        <v>1150</v>
      </c>
      <c r="G134" s="9" t="s">
        <v>1081</v>
      </c>
    </row>
    <row r="135" spans="1:7">
      <c r="A135" s="3" t="s">
        <v>600</v>
      </c>
      <c r="B135" s="42" t="s">
        <v>1081</v>
      </c>
      <c r="C135" s="42"/>
      <c r="D135" s="42"/>
      <c r="F135" s="73" t="s">
        <v>1142</v>
      </c>
      <c r="G135" s="9" t="s">
        <v>1081</v>
      </c>
    </row>
    <row r="136" spans="1:7">
      <c r="A136" s="3" t="s">
        <v>603</v>
      </c>
      <c r="B136" s="42" t="s">
        <v>1081</v>
      </c>
      <c r="C136" s="42"/>
      <c r="D136" s="42"/>
      <c r="F136" s="77" t="s">
        <v>242</v>
      </c>
      <c r="G136" s="9" t="s">
        <v>1081</v>
      </c>
    </row>
    <row r="137" spans="1:7">
      <c r="A137" s="3" t="s">
        <v>606</v>
      </c>
      <c r="B137" s="42" t="s">
        <v>996</v>
      </c>
      <c r="C137" s="42" t="s">
        <v>1081</v>
      </c>
      <c r="D137" s="42"/>
      <c r="G137" s="9" t="s">
        <v>1082</v>
      </c>
    </row>
    <row r="138" spans="1:7">
      <c r="A138" s="3" t="s">
        <v>610</v>
      </c>
      <c r="B138" s="42" t="s">
        <v>996</v>
      </c>
      <c r="C138" s="42" t="s">
        <v>1081</v>
      </c>
      <c r="D138" s="42"/>
      <c r="G138" s="9" t="s">
        <v>1082</v>
      </c>
    </row>
    <row r="139" spans="1:7">
      <c r="A139" s="3" t="s">
        <v>613</v>
      </c>
      <c r="B139" s="42" t="s">
        <v>1111</v>
      </c>
      <c r="C139" s="42"/>
      <c r="D139" s="42"/>
      <c r="G139" s="9" t="s">
        <v>1092</v>
      </c>
    </row>
    <row r="140" spans="1:7">
      <c r="B140" s="42"/>
      <c r="C140" s="42"/>
      <c r="D140" s="42"/>
      <c r="G140" s="9" t="s">
        <v>990</v>
      </c>
    </row>
    <row r="141" spans="1:7">
      <c r="A141" s="3" t="s">
        <v>623</v>
      </c>
      <c r="B141" s="42" t="s">
        <v>1110</v>
      </c>
      <c r="C141" s="42"/>
      <c r="D141" s="42"/>
      <c r="G141" s="9" t="s">
        <v>1087</v>
      </c>
    </row>
    <row r="142" spans="1:7">
      <c r="A142" s="3" t="s">
        <v>625</v>
      </c>
      <c r="B142" s="42" t="s">
        <v>1081</v>
      </c>
      <c r="C142" s="42"/>
      <c r="D142" s="42"/>
      <c r="F142" s="77" t="s">
        <v>242</v>
      </c>
      <c r="G142" s="9" t="s">
        <v>1081</v>
      </c>
    </row>
    <row r="143" spans="1:7">
      <c r="A143" s="3" t="s">
        <v>628</v>
      </c>
      <c r="B143" s="42" t="s">
        <v>1081</v>
      </c>
      <c r="C143" s="42"/>
      <c r="D143" s="42"/>
      <c r="G143" s="9" t="s">
        <v>1081</v>
      </c>
    </row>
    <row r="144" spans="1:7">
      <c r="B144" s="42"/>
      <c r="C144" s="42"/>
      <c r="D144" s="42"/>
      <c r="G144" s="9" t="s">
        <v>990</v>
      </c>
    </row>
    <row r="145" spans="1:7">
      <c r="A145" s="3" t="s">
        <v>634</v>
      </c>
      <c r="B145" s="42" t="s">
        <v>1110</v>
      </c>
      <c r="C145" s="42"/>
      <c r="D145" s="42"/>
      <c r="G145" s="9" t="s">
        <v>1087</v>
      </c>
    </row>
    <row r="146" spans="1:7">
      <c r="A146" s="3" t="s">
        <v>637</v>
      </c>
      <c r="B146" s="42" t="s">
        <v>1081</v>
      </c>
      <c r="C146" s="42"/>
      <c r="D146" s="42"/>
      <c r="F146" s="78" t="s">
        <v>1138</v>
      </c>
      <c r="G146" s="9" t="s">
        <v>1081</v>
      </c>
    </row>
    <row r="147" spans="1:7">
      <c r="A147" s="3" t="s">
        <v>997</v>
      </c>
      <c r="B147" s="42" t="s">
        <v>1110</v>
      </c>
      <c r="C147" s="42"/>
      <c r="D147" s="42"/>
      <c r="G147" s="9" t="s">
        <v>1087</v>
      </c>
    </row>
    <row r="148" spans="1:7">
      <c r="B148" s="42"/>
      <c r="C148" s="42"/>
      <c r="D148" s="42"/>
      <c r="F148" s="59" t="s">
        <v>242</v>
      </c>
      <c r="G148" s="9" t="s">
        <v>990</v>
      </c>
    </row>
    <row r="149" spans="1:7">
      <c r="A149" s="71" t="s">
        <v>647</v>
      </c>
      <c r="B149" s="42" t="s">
        <v>1081</v>
      </c>
      <c r="C149" s="42"/>
      <c r="D149" s="42"/>
      <c r="F149" s="63" t="s">
        <v>1140</v>
      </c>
      <c r="G149" s="9" t="s">
        <v>1081</v>
      </c>
    </row>
    <row r="150" spans="1:7">
      <c r="A150" s="3" t="s">
        <v>653</v>
      </c>
      <c r="B150" s="42" t="s">
        <v>1081</v>
      </c>
      <c r="C150" s="42"/>
      <c r="D150" s="42"/>
      <c r="F150" s="73" t="s">
        <v>1151</v>
      </c>
      <c r="G150" s="9" t="s">
        <v>1081</v>
      </c>
    </row>
    <row r="151" spans="1:7">
      <c r="A151" s="3" t="s">
        <v>656</v>
      </c>
      <c r="B151" s="42" t="s">
        <v>996</v>
      </c>
      <c r="C151" s="42" t="s">
        <v>1081</v>
      </c>
      <c r="D151" s="42"/>
      <c r="F151" s="73" t="s">
        <v>1150</v>
      </c>
      <c r="G151" s="9" t="s">
        <v>1082</v>
      </c>
    </row>
    <row r="152" spans="1:7">
      <c r="A152" s="3" t="s">
        <v>661</v>
      </c>
      <c r="B152" s="42" t="s">
        <v>1081</v>
      </c>
      <c r="C152" s="42"/>
      <c r="D152" s="42"/>
      <c r="F152" s="73" t="s">
        <v>1151</v>
      </c>
      <c r="G152" s="9" t="s">
        <v>1081</v>
      </c>
    </row>
    <row r="153" spans="1:7">
      <c r="A153" s="3" t="s">
        <v>666</v>
      </c>
      <c r="B153" s="42" t="s">
        <v>1110</v>
      </c>
      <c r="C153" s="42" t="s">
        <v>1110</v>
      </c>
      <c r="D153" s="42"/>
      <c r="G153" s="9" t="s">
        <v>1087</v>
      </c>
    </row>
    <row r="154" spans="1:7">
      <c r="A154" s="3" t="s">
        <v>669</v>
      </c>
      <c r="B154" s="42"/>
      <c r="C154" s="42"/>
      <c r="D154" s="42"/>
      <c r="G154" s="9" t="s">
        <v>990</v>
      </c>
    </row>
    <row r="155" spans="1:7">
      <c r="B155" s="42"/>
      <c r="C155" s="42"/>
      <c r="D155" s="42"/>
      <c r="G155" s="9" t="s">
        <v>990</v>
      </c>
    </row>
    <row r="156" spans="1:7">
      <c r="A156" s="3" t="s">
        <v>674</v>
      </c>
      <c r="B156" s="42" t="s">
        <v>1081</v>
      </c>
      <c r="C156" s="42"/>
      <c r="D156" s="42"/>
      <c r="F156" s="73" t="s">
        <v>1151</v>
      </c>
      <c r="G156" s="9" t="s">
        <v>1081</v>
      </c>
    </row>
    <row r="157" spans="1:7">
      <c r="A157" s="3" t="s">
        <v>678</v>
      </c>
      <c r="B157" s="42" t="s">
        <v>1081</v>
      </c>
      <c r="C157" s="42"/>
      <c r="D157" s="42"/>
      <c r="G157" s="9" t="s">
        <v>1081</v>
      </c>
    </row>
    <row r="158" spans="1:7">
      <c r="A158" s="3" t="s">
        <v>680</v>
      </c>
      <c r="B158" s="42" t="s">
        <v>1110</v>
      </c>
      <c r="C158" s="42"/>
      <c r="D158" s="42"/>
      <c r="G158" s="9" t="s">
        <v>1087</v>
      </c>
    </row>
    <row r="159" spans="1:7">
      <c r="A159" s="3" t="s">
        <v>684</v>
      </c>
      <c r="B159" s="42" t="s">
        <v>996</v>
      </c>
      <c r="C159" s="42" t="s">
        <v>1108</v>
      </c>
      <c r="D159" s="42"/>
      <c r="G159" s="9" t="s">
        <v>1093</v>
      </c>
    </row>
    <row r="160" spans="1:7">
      <c r="A160" s="3" t="s">
        <v>687</v>
      </c>
      <c r="B160" s="42" t="s">
        <v>1081</v>
      </c>
      <c r="C160" s="42"/>
      <c r="D160" s="42"/>
      <c r="G160" s="9" t="s">
        <v>1081</v>
      </c>
    </row>
    <row r="161" spans="1:7">
      <c r="B161" s="42"/>
      <c r="C161" s="42"/>
      <c r="D161" s="42"/>
      <c r="G161" s="9" t="s">
        <v>990</v>
      </c>
    </row>
    <row r="162" spans="1:7">
      <c r="A162" s="3" t="s">
        <v>692</v>
      </c>
      <c r="B162" s="42" t="s">
        <v>1110</v>
      </c>
      <c r="C162" s="42"/>
      <c r="D162" s="42"/>
      <c r="G162" s="9" t="s">
        <v>1087</v>
      </c>
    </row>
    <row r="163" spans="1:7">
      <c r="B163" s="42"/>
      <c r="C163" s="42"/>
      <c r="D163" s="42"/>
      <c r="G163" s="9" t="s">
        <v>990</v>
      </c>
    </row>
    <row r="164" spans="1:7">
      <c r="B164" s="42"/>
      <c r="C164" s="42"/>
      <c r="D164" s="42"/>
      <c r="G164" s="9" t="s">
        <v>990</v>
      </c>
    </row>
    <row r="165" spans="1:7">
      <c r="A165" s="3" t="s">
        <v>698</v>
      </c>
      <c r="B165" s="42" t="s">
        <v>1084</v>
      </c>
      <c r="C165" s="42"/>
      <c r="D165" s="42"/>
      <c r="G165" s="9" t="s">
        <v>1084</v>
      </c>
    </row>
    <row r="166" spans="1:7">
      <c r="A166" s="3" t="s">
        <v>701</v>
      </c>
      <c r="B166" s="42" t="s">
        <v>1084</v>
      </c>
      <c r="C166" s="42"/>
      <c r="D166" s="42"/>
      <c r="G166" s="42" t="s">
        <v>1084</v>
      </c>
    </row>
    <row r="167" spans="1:7">
      <c r="A167" s="3" t="s">
        <v>705</v>
      </c>
      <c r="B167" s="42" t="s">
        <v>1081</v>
      </c>
      <c r="C167" s="42"/>
      <c r="D167" s="42"/>
      <c r="F167" s="77" t="s">
        <v>242</v>
      </c>
      <c r="G167" s="42" t="s">
        <v>1081</v>
      </c>
    </row>
    <row r="168" spans="1:7">
      <c r="A168" s="3" t="s">
        <v>708</v>
      </c>
      <c r="B168" s="42" t="s">
        <v>1110</v>
      </c>
      <c r="C168" s="42" t="s">
        <v>1081</v>
      </c>
      <c r="D168" s="42"/>
      <c r="G168" s="9" t="s">
        <v>1089</v>
      </c>
    </row>
    <row r="169" spans="1:7">
      <c r="A169" s="3" t="s">
        <v>711</v>
      </c>
      <c r="B169" s="42" t="s">
        <v>1108</v>
      </c>
      <c r="C169" s="42" t="s">
        <v>1110</v>
      </c>
      <c r="D169" s="42"/>
      <c r="G169" s="9" t="s">
        <v>1094</v>
      </c>
    </row>
    <row r="170" spans="1:7">
      <c r="A170" s="3" t="s">
        <v>715</v>
      </c>
      <c r="B170" s="42" t="s">
        <v>1108</v>
      </c>
      <c r="C170" s="42" t="s">
        <v>1084</v>
      </c>
      <c r="D170" s="42"/>
      <c r="G170" s="9" t="s">
        <v>1102</v>
      </c>
    </row>
    <row r="171" spans="1:7">
      <c r="A171" s="3" t="s">
        <v>719</v>
      </c>
      <c r="B171" s="42" t="s">
        <v>996</v>
      </c>
      <c r="C171" s="42" t="s">
        <v>1107</v>
      </c>
      <c r="D171" s="42"/>
      <c r="F171" s="73" t="s">
        <v>1143</v>
      </c>
      <c r="G171" s="9" t="s">
        <v>1095</v>
      </c>
    </row>
    <row r="172" spans="1:7">
      <c r="B172" s="42"/>
      <c r="C172" s="42"/>
      <c r="D172" s="42"/>
      <c r="G172" s="9" t="s">
        <v>990</v>
      </c>
    </row>
    <row r="173" spans="1:7">
      <c r="A173" s="3" t="s">
        <v>723</v>
      </c>
      <c r="B173" s="42" t="s">
        <v>1081</v>
      </c>
      <c r="C173" s="42"/>
      <c r="D173" s="42"/>
      <c r="F173" s="74" t="s">
        <v>1140</v>
      </c>
      <c r="G173" s="9" t="s">
        <v>1081</v>
      </c>
    </row>
    <row r="174" spans="1:7">
      <c r="B174" s="42"/>
      <c r="C174" s="42"/>
      <c r="D174" s="42"/>
      <c r="G174" s="9" t="s">
        <v>990</v>
      </c>
    </row>
    <row r="175" spans="1:7">
      <c r="B175" s="42"/>
      <c r="C175" s="42"/>
      <c r="D175" s="42"/>
      <c r="G175" s="9" t="s">
        <v>990</v>
      </c>
    </row>
    <row r="176" spans="1:7">
      <c r="A176" s="3" t="s">
        <v>198</v>
      </c>
      <c r="B176" s="42" t="s">
        <v>1081</v>
      </c>
      <c r="C176" s="42"/>
      <c r="D176" s="42"/>
      <c r="F176" s="73" t="s">
        <v>1137</v>
      </c>
      <c r="G176" s="9" t="s">
        <v>1081</v>
      </c>
    </row>
    <row r="177" spans="1:7">
      <c r="A177" s="3" t="s">
        <v>730</v>
      </c>
      <c r="B177" s="42"/>
      <c r="C177" s="42"/>
      <c r="D177" s="42"/>
      <c r="G177" s="9" t="s">
        <v>990</v>
      </c>
    </row>
    <row r="178" spans="1:7">
      <c r="A178" s="3" t="s">
        <v>734</v>
      </c>
      <c r="B178" s="42" t="s">
        <v>1084</v>
      </c>
      <c r="C178" s="42"/>
      <c r="D178" s="42"/>
      <c r="G178" s="9" t="s">
        <v>1084</v>
      </c>
    </row>
    <row r="179" spans="1:7">
      <c r="B179" s="42"/>
      <c r="C179" s="42"/>
      <c r="D179" s="42"/>
      <c r="G179" s="9" t="s">
        <v>990</v>
      </c>
    </row>
    <row r="180" spans="1:7">
      <c r="A180" s="3" t="s">
        <v>739</v>
      </c>
      <c r="B180" s="42" t="s">
        <v>996</v>
      </c>
      <c r="C180" s="42"/>
      <c r="D180" s="42"/>
      <c r="F180" s="73" t="s">
        <v>837</v>
      </c>
      <c r="G180" s="9" t="s">
        <v>996</v>
      </c>
    </row>
    <row r="181" spans="1:7">
      <c r="A181" s="3" t="s">
        <v>743</v>
      </c>
      <c r="B181" s="42" t="s">
        <v>1081</v>
      </c>
      <c r="C181" s="42"/>
      <c r="D181" s="42"/>
      <c r="F181" s="73" t="s">
        <v>1151</v>
      </c>
      <c r="G181" s="9" t="s">
        <v>1081</v>
      </c>
    </row>
    <row r="182" spans="1:7">
      <c r="B182" s="42"/>
      <c r="C182" s="42"/>
      <c r="D182" s="42"/>
      <c r="G182" s="9" t="s">
        <v>990</v>
      </c>
    </row>
    <row r="183" spans="1:7">
      <c r="B183" s="42"/>
      <c r="C183" s="42"/>
      <c r="D183" s="42"/>
      <c r="G183" s="9" t="s">
        <v>990</v>
      </c>
    </row>
    <row r="184" spans="1:7">
      <c r="A184" s="3" t="s">
        <v>750</v>
      </c>
      <c r="B184" s="42" t="s">
        <v>1081</v>
      </c>
      <c r="C184" s="42" t="s">
        <v>1084</v>
      </c>
      <c r="D184" s="42"/>
      <c r="F184" s="77" t="s">
        <v>242</v>
      </c>
      <c r="G184" s="9" t="s">
        <v>1104</v>
      </c>
    </row>
    <row r="185" spans="1:7">
      <c r="A185" s="3" t="s">
        <v>752</v>
      </c>
      <c r="B185" s="42" t="s">
        <v>996</v>
      </c>
      <c r="C185" s="42"/>
      <c r="D185" s="42"/>
      <c r="G185" s="9" t="s">
        <v>996</v>
      </c>
    </row>
    <row r="186" spans="1:7">
      <c r="A186" s="3" t="s">
        <v>755</v>
      </c>
      <c r="B186" s="42" t="s">
        <v>996</v>
      </c>
      <c r="C186" s="42"/>
      <c r="D186" s="42"/>
      <c r="G186" s="9" t="s">
        <v>996</v>
      </c>
    </row>
    <row r="187" spans="1:7">
      <c r="B187" s="42"/>
      <c r="C187" s="42"/>
      <c r="D187" s="42"/>
      <c r="G187" s="9" t="s">
        <v>990</v>
      </c>
    </row>
    <row r="188" spans="1:7">
      <c r="B188" s="42"/>
      <c r="C188" s="42"/>
      <c r="D188" s="42"/>
      <c r="G188" s="9" t="s">
        <v>990</v>
      </c>
    </row>
    <row r="189" spans="1:7">
      <c r="A189" s="3" t="s">
        <v>459</v>
      </c>
      <c r="B189" s="42" t="s">
        <v>1110</v>
      </c>
      <c r="C189" s="42"/>
      <c r="D189" s="42"/>
      <c r="G189" s="9" t="s">
        <v>1087</v>
      </c>
    </row>
    <row r="190" spans="1:7">
      <c r="A190" s="3" t="s">
        <v>761</v>
      </c>
      <c r="B190" s="42" t="s">
        <v>1110</v>
      </c>
      <c r="C190" s="42"/>
      <c r="D190" s="42"/>
      <c r="G190" s="9" t="s">
        <v>1087</v>
      </c>
    </row>
    <row r="191" spans="1:7">
      <c r="A191" s="3" t="s">
        <v>764</v>
      </c>
      <c r="B191" s="42" t="s">
        <v>996</v>
      </c>
      <c r="C191" s="42" t="s">
        <v>1081</v>
      </c>
      <c r="D191" s="42"/>
      <c r="F191" s="73" t="s">
        <v>1138</v>
      </c>
      <c r="G191" s="9" t="s">
        <v>1082</v>
      </c>
    </row>
    <row r="192" spans="1:7">
      <c r="A192" s="3" t="s">
        <v>767</v>
      </c>
      <c r="B192" s="42" t="s">
        <v>1081</v>
      </c>
      <c r="C192" s="42"/>
      <c r="D192" s="42"/>
      <c r="F192" s="73" t="s">
        <v>1138</v>
      </c>
      <c r="G192" s="9" t="s">
        <v>1081</v>
      </c>
    </row>
    <row r="193" spans="1:7">
      <c r="A193" s="3" t="s">
        <v>289</v>
      </c>
      <c r="B193" s="42" t="s">
        <v>1081</v>
      </c>
      <c r="C193" s="42"/>
      <c r="D193" s="42"/>
      <c r="F193" s="77" t="s">
        <v>242</v>
      </c>
      <c r="G193" s="9" t="s">
        <v>1081</v>
      </c>
    </row>
    <row r="194" spans="1:7">
      <c r="A194" s="3" t="s">
        <v>771</v>
      </c>
      <c r="B194" s="42"/>
      <c r="C194" s="42"/>
      <c r="D194" s="42"/>
      <c r="F194" s="73" t="s">
        <v>1142</v>
      </c>
      <c r="G194" s="9" t="s">
        <v>990</v>
      </c>
    </row>
    <row r="195" spans="1:7">
      <c r="A195" s="3" t="s">
        <v>777</v>
      </c>
      <c r="B195" s="42" t="s">
        <v>1110</v>
      </c>
      <c r="C195" s="42" t="s">
        <v>1081</v>
      </c>
      <c r="D195" s="42"/>
      <c r="G195" s="9" t="s">
        <v>1089</v>
      </c>
    </row>
    <row r="196" spans="1:7">
      <c r="B196" s="42"/>
      <c r="C196" s="42"/>
      <c r="D196" s="42"/>
      <c r="G196" s="9" t="s">
        <v>990</v>
      </c>
    </row>
    <row r="197" spans="1:7">
      <c r="A197" s="3" t="s">
        <v>784</v>
      </c>
      <c r="B197" s="42" t="s">
        <v>1110</v>
      </c>
      <c r="C197" s="42"/>
      <c r="D197" s="42"/>
      <c r="G197" s="9" t="s">
        <v>1087</v>
      </c>
    </row>
    <row r="198" spans="1:7">
      <c r="A198" s="3" t="s">
        <v>787</v>
      </c>
      <c r="B198" s="42" t="s">
        <v>1081</v>
      </c>
      <c r="C198" s="42"/>
      <c r="D198" s="42"/>
      <c r="F198" s="77" t="s">
        <v>1144</v>
      </c>
      <c r="G198" s="9" t="s">
        <v>1081</v>
      </c>
    </row>
    <row r="199" spans="1:7">
      <c r="A199" s="3" t="s">
        <v>791</v>
      </c>
      <c r="B199" s="42" t="s">
        <v>1110</v>
      </c>
      <c r="C199" s="42"/>
      <c r="D199" s="42"/>
      <c r="G199" s="9" t="s">
        <v>1087</v>
      </c>
    </row>
    <row r="200" spans="1:7">
      <c r="A200" s="3" t="s">
        <v>797</v>
      </c>
      <c r="B200" s="42" t="s">
        <v>1084</v>
      </c>
      <c r="C200" s="42"/>
      <c r="D200" s="42"/>
      <c r="G200" s="9" t="s">
        <v>1084</v>
      </c>
    </row>
    <row r="201" spans="1:7">
      <c r="B201" s="42"/>
      <c r="C201" s="42"/>
      <c r="D201" s="42"/>
      <c r="G201" s="9" t="s">
        <v>990</v>
      </c>
    </row>
    <row r="202" spans="1:7">
      <c r="A202" s="3" t="s">
        <v>998</v>
      </c>
      <c r="B202" s="42" t="s">
        <v>1110</v>
      </c>
      <c r="C202" s="42" t="s">
        <v>1084</v>
      </c>
      <c r="D202" s="42"/>
      <c r="G202" s="9" t="s">
        <v>1100</v>
      </c>
    </row>
    <row r="203" spans="1:7">
      <c r="A203" s="3" t="s">
        <v>806</v>
      </c>
      <c r="B203" s="42" t="s">
        <v>1108</v>
      </c>
      <c r="C203" s="42" t="s">
        <v>1110</v>
      </c>
      <c r="D203" s="42"/>
      <c r="G203" s="9" t="s">
        <v>1094</v>
      </c>
    </row>
    <row r="204" spans="1:7">
      <c r="A204" s="3" t="s">
        <v>810</v>
      </c>
      <c r="B204" s="42" t="s">
        <v>1110</v>
      </c>
      <c r="C204" s="42"/>
      <c r="D204" s="42"/>
      <c r="G204" s="9" t="s">
        <v>1087</v>
      </c>
    </row>
    <row r="205" spans="1:7">
      <c r="A205" s="3" t="s">
        <v>815</v>
      </c>
      <c r="B205" s="42" t="s">
        <v>1110</v>
      </c>
      <c r="C205" s="42"/>
      <c r="D205" s="42"/>
      <c r="G205" s="9" t="s">
        <v>1087</v>
      </c>
    </row>
    <row r="206" spans="1:7">
      <c r="A206" s="3" t="s">
        <v>819</v>
      </c>
      <c r="B206" s="42" t="s">
        <v>1110</v>
      </c>
      <c r="C206" s="42"/>
      <c r="D206" s="42"/>
      <c r="G206" s="9" t="s">
        <v>1087</v>
      </c>
    </row>
    <row r="207" spans="1:7">
      <c r="A207" s="3" t="s">
        <v>825</v>
      </c>
      <c r="B207" s="42" t="s">
        <v>1084</v>
      </c>
      <c r="C207" s="42"/>
      <c r="D207" s="42"/>
      <c r="G207" s="9" t="s">
        <v>1084</v>
      </c>
    </row>
    <row r="208" spans="1:7">
      <c r="A208" s="3" t="s">
        <v>828</v>
      </c>
      <c r="B208" s="42" t="s">
        <v>1110</v>
      </c>
      <c r="C208" s="42"/>
      <c r="D208" s="42"/>
      <c r="G208" s="9" t="s">
        <v>1087</v>
      </c>
    </row>
    <row r="209" spans="1:7">
      <c r="B209" s="42"/>
      <c r="C209" s="42"/>
      <c r="D209" s="42"/>
      <c r="G209" s="9" t="s">
        <v>990</v>
      </c>
    </row>
    <row r="210" spans="1:7">
      <c r="B210" s="42"/>
      <c r="C210" s="42"/>
      <c r="D210" s="42"/>
      <c r="G210" s="9" t="s">
        <v>990</v>
      </c>
    </row>
    <row r="211" spans="1:7">
      <c r="A211" s="3" t="s">
        <v>837</v>
      </c>
      <c r="B211" s="42" t="s">
        <v>996</v>
      </c>
      <c r="C211" s="42"/>
      <c r="D211" s="42"/>
      <c r="F211" s="73" t="s">
        <v>837</v>
      </c>
      <c r="G211" s="9" t="s">
        <v>996</v>
      </c>
    </row>
    <row r="212" spans="1:7">
      <c r="A212" s="3" t="s">
        <v>840</v>
      </c>
      <c r="B212" s="42" t="s">
        <v>1081</v>
      </c>
      <c r="C212" s="42"/>
      <c r="D212" s="42"/>
      <c r="F212" s="73" t="s">
        <v>1145</v>
      </c>
      <c r="G212" s="9" t="s">
        <v>1081</v>
      </c>
    </row>
    <row r="213" spans="1:7">
      <c r="A213" s="3" t="s">
        <v>195</v>
      </c>
      <c r="B213" s="42" t="s">
        <v>1110</v>
      </c>
      <c r="C213" s="42"/>
      <c r="D213" s="42"/>
      <c r="G213" s="9" t="s">
        <v>1087</v>
      </c>
    </row>
    <row r="214" spans="1:7">
      <c r="A214" s="3" t="s">
        <v>843</v>
      </c>
      <c r="B214" s="42" t="s">
        <v>1081</v>
      </c>
      <c r="C214" s="42"/>
      <c r="D214" s="42"/>
      <c r="F214" s="73" t="s">
        <v>1146</v>
      </c>
      <c r="G214" s="9" t="s">
        <v>1081</v>
      </c>
    </row>
    <row r="215" spans="1:7">
      <c r="A215" s="3" t="s">
        <v>846</v>
      </c>
      <c r="B215" s="42" t="s">
        <v>1084</v>
      </c>
      <c r="C215" s="42"/>
      <c r="D215" s="42"/>
      <c r="G215" s="9" t="s">
        <v>1084</v>
      </c>
    </row>
    <row r="216" spans="1:7">
      <c r="A216" s="3" t="s">
        <v>848</v>
      </c>
      <c r="B216" s="42" t="s">
        <v>1110</v>
      </c>
      <c r="C216" s="42" t="s">
        <v>1084</v>
      </c>
      <c r="D216" s="42"/>
      <c r="G216" s="9" t="s">
        <v>1100</v>
      </c>
    </row>
    <row r="217" spans="1:7">
      <c r="A217" s="3" t="s">
        <v>851</v>
      </c>
      <c r="B217" s="42" t="s">
        <v>1110</v>
      </c>
      <c r="C217" s="42" t="s">
        <v>1084</v>
      </c>
      <c r="D217" s="42"/>
      <c r="F217" s="73" t="s">
        <v>1138</v>
      </c>
      <c r="G217" s="9" t="s">
        <v>1100</v>
      </c>
    </row>
    <row r="218" spans="1:7">
      <c r="A218" s="3" t="s">
        <v>1029</v>
      </c>
      <c r="B218" s="42" t="s">
        <v>1111</v>
      </c>
      <c r="C218" s="42" t="s">
        <v>1081</v>
      </c>
      <c r="D218" s="42"/>
      <c r="F218" s="73" t="s">
        <v>1137</v>
      </c>
      <c r="G218" s="9" t="s">
        <v>1096</v>
      </c>
    </row>
    <row r="219" spans="1:7">
      <c r="A219" s="71" t="s">
        <v>858</v>
      </c>
      <c r="B219" s="42" t="s">
        <v>1081</v>
      </c>
      <c r="C219" s="42"/>
      <c r="D219" s="42"/>
      <c r="F219" s="59" t="s">
        <v>1147</v>
      </c>
      <c r="G219" s="9" t="s">
        <v>1081</v>
      </c>
    </row>
    <row r="220" spans="1:7">
      <c r="B220" s="42"/>
      <c r="C220" s="42"/>
      <c r="D220" s="42"/>
      <c r="F220" s="63" t="s">
        <v>1137</v>
      </c>
      <c r="G220" s="9" t="s">
        <v>990</v>
      </c>
    </row>
    <row r="221" spans="1:7">
      <c r="A221" s="3" t="s">
        <v>861</v>
      </c>
      <c r="B221" s="42" t="s">
        <v>1110</v>
      </c>
      <c r="C221" s="42" t="s">
        <v>1081</v>
      </c>
      <c r="D221" s="42"/>
      <c r="G221" s="9" t="s">
        <v>1089</v>
      </c>
    </row>
    <row r="222" spans="1:7">
      <c r="A222" s="3" t="s">
        <v>865</v>
      </c>
      <c r="B222" s="42" t="s">
        <v>1108</v>
      </c>
      <c r="C222" s="42" t="s">
        <v>1081</v>
      </c>
      <c r="D222" s="42"/>
      <c r="G222" s="9" t="s">
        <v>1097</v>
      </c>
    </row>
    <row r="223" spans="1:7">
      <c r="A223" s="3" t="s">
        <v>868</v>
      </c>
      <c r="B223" s="42" t="s">
        <v>1084</v>
      </c>
      <c r="C223" s="42"/>
      <c r="D223" s="42"/>
      <c r="G223" s="9" t="s">
        <v>1084</v>
      </c>
    </row>
    <row r="224" spans="1:7">
      <c r="A224" s="3" t="s">
        <v>872</v>
      </c>
      <c r="B224" s="42" t="s">
        <v>1110</v>
      </c>
      <c r="C224" s="42" t="s">
        <v>1080</v>
      </c>
      <c r="D224" s="42"/>
      <c r="F224" s="73" t="s">
        <v>1147</v>
      </c>
      <c r="G224" s="9" t="s">
        <v>1106</v>
      </c>
    </row>
    <row r="225" spans="1:7">
      <c r="A225" s="3" t="s">
        <v>878</v>
      </c>
      <c r="B225" s="42" t="s">
        <v>1081</v>
      </c>
      <c r="C225" s="42"/>
      <c r="D225" s="42"/>
      <c r="F225" s="59" t="s">
        <v>1146</v>
      </c>
      <c r="G225" s="9" t="s">
        <v>1081</v>
      </c>
    </row>
    <row r="226" spans="1:7">
      <c r="A226" s="3" t="s">
        <v>880</v>
      </c>
      <c r="B226" s="42" t="s">
        <v>1081</v>
      </c>
      <c r="C226" s="42"/>
      <c r="D226" s="42"/>
      <c r="F226" s="63" t="s">
        <v>1137</v>
      </c>
      <c r="G226" s="9" t="s">
        <v>1081</v>
      </c>
    </row>
    <row r="227" spans="1:7">
      <c r="A227" s="3" t="s">
        <v>886</v>
      </c>
      <c r="B227" s="42" t="s">
        <v>1084</v>
      </c>
      <c r="C227" s="42"/>
      <c r="D227" s="42"/>
      <c r="F227" s="73" t="s">
        <v>1142</v>
      </c>
      <c r="G227" s="9" t="s">
        <v>1084</v>
      </c>
    </row>
    <row r="228" spans="1:7">
      <c r="B228" s="42"/>
      <c r="C228" s="42"/>
      <c r="D228" s="42"/>
      <c r="G228" s="9" t="s">
        <v>990</v>
      </c>
    </row>
    <row r="229" spans="1:7">
      <c r="A229" s="3" t="s">
        <v>1030</v>
      </c>
      <c r="B229" s="42" t="s">
        <v>1081</v>
      </c>
      <c r="C229" s="42" t="s">
        <v>996</v>
      </c>
      <c r="D229" s="42"/>
      <c r="G229" s="9" t="s">
        <v>1082</v>
      </c>
    </row>
    <row r="230" spans="1:7">
      <c r="B230" s="42"/>
      <c r="C230" s="42"/>
      <c r="D230" s="42"/>
      <c r="F230" s="59" t="s">
        <v>1147</v>
      </c>
      <c r="G230" s="9" t="s">
        <v>990</v>
      </c>
    </row>
    <row r="231" spans="1:7">
      <c r="A231" s="71" t="s">
        <v>895</v>
      </c>
      <c r="B231" s="42" t="s">
        <v>996</v>
      </c>
      <c r="C231" s="42" t="s">
        <v>1107</v>
      </c>
      <c r="D231" s="42" t="s">
        <v>1081</v>
      </c>
      <c r="E231" s="41" t="s">
        <v>1084</v>
      </c>
      <c r="F231" s="63" t="s">
        <v>1137</v>
      </c>
      <c r="G231" s="9" t="s">
        <v>1105</v>
      </c>
    </row>
    <row r="232" spans="1:7">
      <c r="A232" s="71" t="s">
        <v>898</v>
      </c>
      <c r="B232" s="42" t="s">
        <v>1110</v>
      </c>
      <c r="C232" s="42" t="s">
        <v>1081</v>
      </c>
      <c r="D232" s="42"/>
      <c r="F232" s="59" t="s">
        <v>1147</v>
      </c>
      <c r="G232" s="9" t="s">
        <v>1089</v>
      </c>
    </row>
    <row r="233" spans="1:7">
      <c r="A233" s="71" t="s">
        <v>902</v>
      </c>
      <c r="B233" s="42" t="s">
        <v>1081</v>
      </c>
      <c r="C233" s="42"/>
      <c r="D233" s="42"/>
      <c r="F233" s="63" t="s">
        <v>1137</v>
      </c>
      <c r="G233" s="9" t="s">
        <v>1081</v>
      </c>
    </row>
    <row r="234" spans="1:7">
      <c r="A234" s="3" t="s">
        <v>905</v>
      </c>
      <c r="B234" s="42" t="s">
        <v>1110</v>
      </c>
      <c r="C234" s="42"/>
      <c r="D234" s="42"/>
      <c r="F234" s="64" t="s">
        <v>1145</v>
      </c>
      <c r="G234" s="9" t="s">
        <v>1087</v>
      </c>
    </row>
    <row r="235" spans="1:7">
      <c r="A235" s="3" t="s">
        <v>195</v>
      </c>
      <c r="B235" s="42" t="s">
        <v>1110</v>
      </c>
      <c r="C235" s="42"/>
      <c r="D235" s="42"/>
      <c r="G235" s="9" t="s">
        <v>1087</v>
      </c>
    </row>
    <row r="236" spans="1:7">
      <c r="A236" s="3" t="s">
        <v>909</v>
      </c>
      <c r="B236" s="42" t="s">
        <v>1081</v>
      </c>
      <c r="C236" s="42"/>
      <c r="D236" s="42"/>
      <c r="G236" s="9" t="s">
        <v>1081</v>
      </c>
    </row>
    <row r="237" spans="1:7">
      <c r="A237" s="3" t="s">
        <v>289</v>
      </c>
      <c r="B237" s="42" t="s">
        <v>1081</v>
      </c>
      <c r="C237" s="42"/>
      <c r="D237" s="42"/>
      <c r="G237" s="9" t="s">
        <v>1081</v>
      </c>
    </row>
    <row r="238" spans="1:7">
      <c r="A238" s="3" t="s">
        <v>917</v>
      </c>
      <c r="B238" s="42" t="s">
        <v>1108</v>
      </c>
      <c r="C238" s="42" t="s">
        <v>1111</v>
      </c>
      <c r="D238" s="42"/>
      <c r="G238" s="9" t="s">
        <v>1098</v>
      </c>
    </row>
    <row r="239" spans="1:7">
      <c r="B239" s="42"/>
      <c r="C239" s="42"/>
      <c r="D239" s="42"/>
      <c r="G239" s="9" t="s">
        <v>990</v>
      </c>
    </row>
    <row r="240" spans="1:7">
      <c r="A240" s="3" t="s">
        <v>923</v>
      </c>
      <c r="B240" s="42" t="s">
        <v>1084</v>
      </c>
      <c r="C240" s="42"/>
      <c r="D240" s="42"/>
      <c r="G240" s="9" t="s">
        <v>1084</v>
      </c>
    </row>
    <row r="241" spans="1:7">
      <c r="A241" s="3" t="s">
        <v>927</v>
      </c>
      <c r="B241" s="42" t="s">
        <v>1108</v>
      </c>
      <c r="C241" s="42"/>
      <c r="D241" s="42"/>
      <c r="G241" s="9" t="s">
        <v>1085</v>
      </c>
    </row>
    <row r="242" spans="1:7">
      <c r="A242" s="3" t="s">
        <v>1031</v>
      </c>
      <c r="B242" s="42" t="s">
        <v>1084</v>
      </c>
      <c r="C242" s="42" t="s">
        <v>1081</v>
      </c>
      <c r="D242" s="42"/>
      <c r="G242" s="9" t="s">
        <v>1104</v>
      </c>
    </row>
    <row r="243" spans="1:7">
      <c r="B243" s="42"/>
      <c r="C243" s="42"/>
      <c r="D243" s="42"/>
      <c r="G243" s="9" t="s">
        <v>990</v>
      </c>
    </row>
    <row r="244" spans="1:7">
      <c r="A244" s="3" t="s">
        <v>934</v>
      </c>
      <c r="B244" s="42" t="s">
        <v>1108</v>
      </c>
      <c r="C244" s="42" t="s">
        <v>1084</v>
      </c>
      <c r="D244" s="42"/>
      <c r="G244" s="9" t="s">
        <v>1102</v>
      </c>
    </row>
    <row r="245" spans="1:7">
      <c r="B245" s="42"/>
      <c r="C245" s="42"/>
      <c r="D245" s="42"/>
      <c r="G245" s="9" t="s">
        <v>990</v>
      </c>
    </row>
    <row r="246" spans="1:7">
      <c r="B246" s="42"/>
      <c r="C246" s="42"/>
      <c r="D246" s="42"/>
      <c r="G246" s="9" t="s">
        <v>990</v>
      </c>
    </row>
    <row r="247" spans="1:7">
      <c r="A247" s="3" t="s">
        <v>443</v>
      </c>
      <c r="B247" s="42" t="s">
        <v>1110</v>
      </c>
      <c r="C247" s="42"/>
      <c r="D247" s="42"/>
      <c r="G247" s="9" t="s">
        <v>1087</v>
      </c>
    </row>
    <row r="248" spans="1:7">
      <c r="A248" s="3" t="s">
        <v>1032</v>
      </c>
      <c r="B248" s="42" t="s">
        <v>1110</v>
      </c>
      <c r="C248" s="42" t="s">
        <v>1111</v>
      </c>
      <c r="D248" s="42" t="s">
        <v>1081</v>
      </c>
      <c r="G248" s="9" t="s">
        <v>1099</v>
      </c>
    </row>
    <row r="250" spans="1:7">
      <c r="A250" s="14">
        <v>17</v>
      </c>
      <c r="B250" s="51"/>
      <c r="C250" s="51"/>
      <c r="D250" s="51"/>
      <c r="E250" s="51"/>
      <c r="F250" s="75"/>
      <c r="G250" s="18"/>
    </row>
    <row r="251" spans="1:7">
      <c r="A251" s="3" t="s">
        <v>21</v>
      </c>
      <c r="G251" s="11"/>
    </row>
    <row r="252" spans="1:7">
      <c r="G252" s="11"/>
    </row>
    <row r="253" spans="1:7">
      <c r="A253" s="80" t="s">
        <v>1113</v>
      </c>
      <c r="B253" s="23"/>
      <c r="C253" s="23"/>
      <c r="D253" s="23"/>
      <c r="E253" s="23"/>
      <c r="F253" s="58"/>
      <c r="G253" s="23">
        <v>185</v>
      </c>
    </row>
    <row r="254" spans="1:7">
      <c r="A254" s="12" t="s">
        <v>996</v>
      </c>
      <c r="B254" s="42">
        <f>COUNTIF(B4:B248,"Attractions/events")</f>
        <v>20</v>
      </c>
      <c r="C254" s="42">
        <f>COUNTIF(C4:C248,"Attractions/events")</f>
        <v>1</v>
      </c>
      <c r="D254" s="42">
        <f t="shared" ref="D254" si="0">COUNTIF(D4:D248,"Attractions/events")</f>
        <v>0</v>
      </c>
      <c r="E254" s="41">
        <f>COUNTIF(E4:E248,"Attractions/events")</f>
        <v>0</v>
      </c>
      <c r="G254" s="9">
        <f>SUM(B254:E254)</f>
        <v>21</v>
      </c>
    </row>
    <row r="255" spans="1:7">
      <c r="A255" s="12" t="s">
        <v>1077</v>
      </c>
      <c r="B255" s="42">
        <f t="shared" ref="B255:E255" si="1">COUNTIF(B4:B248,"Publicity")</f>
        <v>1</v>
      </c>
      <c r="C255" s="42">
        <f t="shared" si="1"/>
        <v>6</v>
      </c>
      <c r="D255" s="42">
        <f t="shared" si="1"/>
        <v>0</v>
      </c>
      <c r="E255" s="41">
        <f t="shared" si="1"/>
        <v>0</v>
      </c>
      <c r="G255" s="9">
        <f>SUM(B255:E255)</f>
        <v>7</v>
      </c>
    </row>
    <row r="256" spans="1:7">
      <c r="A256" s="12" t="s">
        <v>1078</v>
      </c>
      <c r="B256" s="42">
        <f t="shared" ref="B256:E256" si="2">COUNTIF(B4:B248,"Attitude")</f>
        <v>2</v>
      </c>
      <c r="C256" s="42">
        <f t="shared" si="2"/>
        <v>2</v>
      </c>
      <c r="D256" s="42">
        <f t="shared" si="2"/>
        <v>0</v>
      </c>
      <c r="E256" s="41">
        <f t="shared" si="2"/>
        <v>0</v>
      </c>
      <c r="G256" s="9">
        <f>SUM(B256:E256)</f>
        <v>4</v>
      </c>
    </row>
    <row r="257" spans="1:7">
      <c r="A257" s="12" t="s">
        <v>1079</v>
      </c>
      <c r="B257" s="42">
        <f t="shared" ref="B257:E257" si="3">COUNTIF(B4:B248,"Fabric")</f>
        <v>16</v>
      </c>
      <c r="C257" s="42">
        <f t="shared" si="3"/>
        <v>3</v>
      </c>
      <c r="D257" s="42">
        <f t="shared" si="3"/>
        <v>0</v>
      </c>
      <c r="E257" s="41">
        <f t="shared" si="3"/>
        <v>0</v>
      </c>
      <c r="G257" s="9">
        <f>SUM(B257:E257)</f>
        <v>19</v>
      </c>
    </row>
    <row r="258" spans="1:7">
      <c r="A258" s="12" t="s">
        <v>1080</v>
      </c>
      <c r="B258" s="42">
        <f t="shared" ref="B258:E258" si="4">COUNTIF(B4:B248,"Property costs")</f>
        <v>0</v>
      </c>
      <c r="C258" s="42">
        <f t="shared" si="4"/>
        <v>1</v>
      </c>
      <c r="D258" s="42">
        <f t="shared" si="4"/>
        <v>0</v>
      </c>
      <c r="E258" s="41">
        <f t="shared" si="4"/>
        <v>0</v>
      </c>
      <c r="G258" s="9">
        <f>SUM(B258:E258)</f>
        <v>1</v>
      </c>
    </row>
    <row r="259" spans="1:7">
      <c r="A259" s="12" t="s">
        <v>1081</v>
      </c>
      <c r="B259" s="42">
        <f t="shared" ref="B259:E259" si="5">COUNTIF(B4:B248,"Consumer offer")</f>
        <v>72</v>
      </c>
      <c r="C259" s="42">
        <f t="shared" si="5"/>
        <v>14</v>
      </c>
      <c r="D259" s="42">
        <f t="shared" si="5"/>
        <v>4</v>
      </c>
      <c r="E259" s="41">
        <f t="shared" si="5"/>
        <v>1</v>
      </c>
      <c r="F259" s="76">
        <f>+SUM(B259:E259)</f>
        <v>91</v>
      </c>
      <c r="G259" s="9">
        <f>SUM(B259:F259)</f>
        <v>182</v>
      </c>
    </row>
    <row r="260" spans="1:7">
      <c r="A260" s="12" t="s">
        <v>1083</v>
      </c>
      <c r="B260" s="42">
        <f>COUNTIF(B4:B248,"parking")</f>
        <v>46</v>
      </c>
      <c r="C260" s="42">
        <f t="shared" ref="C260:E260" si="6">COUNTIF(C4:C248,"Parking")</f>
        <v>3</v>
      </c>
      <c r="D260" s="42">
        <f t="shared" si="6"/>
        <v>0</v>
      </c>
      <c r="E260" s="41">
        <f t="shared" si="6"/>
        <v>0</v>
      </c>
      <c r="G260" s="9">
        <f>SUM(B260:E260)</f>
        <v>49</v>
      </c>
    </row>
    <row r="261" spans="1:7">
      <c r="A261" s="12" t="s">
        <v>1084</v>
      </c>
      <c r="B261" s="42">
        <f>COUNTIF(B4:B248,"Traffic/transport")</f>
        <v>23</v>
      </c>
      <c r="C261" s="42">
        <f t="shared" ref="C261:E261" si="7">COUNTIF(C4:C248,"Traffic/transport")</f>
        <v>10</v>
      </c>
      <c r="D261" s="42">
        <f t="shared" si="7"/>
        <v>3</v>
      </c>
      <c r="E261" s="41">
        <f t="shared" si="7"/>
        <v>2</v>
      </c>
      <c r="G261" s="9">
        <f>SUM(B261:E261)</f>
        <v>38</v>
      </c>
    </row>
    <row r="262" spans="1:7">
      <c r="C262" s="42"/>
      <c r="D262" s="42"/>
    </row>
    <row r="263" spans="1:7">
      <c r="A263" s="72" t="s">
        <v>1148</v>
      </c>
      <c r="G263" s="9">
        <f>SUM(SUM(G255:G262))</f>
        <v>300</v>
      </c>
    </row>
    <row r="264" spans="1:7">
      <c r="A264" s="76">
        <f>COUNTIF(A4:A248,"*")</f>
        <v>185</v>
      </c>
      <c r="F264" s="76">
        <f>COUNTIF(F4:F248,"*")</f>
        <v>93</v>
      </c>
    </row>
    <row r="265" spans="1:7">
      <c r="A265" s="81" t="s">
        <v>242</v>
      </c>
      <c r="F265" s="76">
        <f>COUNTIF(F4:F248,"Cinema")</f>
        <v>2</v>
      </c>
    </row>
    <row r="266" spans="1:7">
      <c r="A266" s="81" t="s">
        <v>1147</v>
      </c>
      <c r="F266" s="76">
        <f>COUNTIF(F4:F248,"Better quality shops")</f>
        <v>6</v>
      </c>
    </row>
    <row r="267" spans="1:7">
      <c r="A267" s="81" t="s">
        <v>1137</v>
      </c>
      <c r="F267" s="76">
        <f>COUNTIF(F4:F248,"Fewer charity shops")</f>
        <v>13</v>
      </c>
    </row>
    <row r="268" spans="1:7">
      <c r="A268" s="81" t="s">
        <v>1143</v>
      </c>
      <c r="F268" s="76">
        <f>COUNTIF(F17:F261,"Themed shops")</f>
        <v>1</v>
      </c>
    </row>
    <row r="269" spans="1:7">
      <c r="A269" s="72" t="s">
        <v>1144</v>
      </c>
      <c r="F269" s="76">
        <f>COUNTIF(F4:F248,"Up to date shops")</f>
        <v>1</v>
      </c>
    </row>
    <row r="270" spans="1:7">
      <c r="A270" s="81" t="s">
        <v>1142</v>
      </c>
      <c r="F270" s="76">
        <f>COUNTIF(F4:F248,"Key attractors")</f>
        <v>8</v>
      </c>
    </row>
    <row r="271" spans="1:7">
      <c r="A271" s="81" t="s">
        <v>1145</v>
      </c>
      <c r="F271" s="76">
        <f>COUNTIF(F4:F248,"Key attractor convenience")</f>
        <v>2</v>
      </c>
    </row>
    <row r="272" spans="1:7">
      <c r="A272" s="81" t="s">
        <v>1140</v>
      </c>
      <c r="F272" s="76">
        <f>COUNTIF(F4:F248,"Other convenience shops")</f>
        <v>6</v>
      </c>
    </row>
    <row r="273" spans="1:6">
      <c r="A273" s="81" t="s">
        <v>1146</v>
      </c>
      <c r="F273" s="76">
        <f>COUNTIF(F4:F248,"Comparison shops")</f>
        <v>2</v>
      </c>
    </row>
    <row r="274" spans="1:6">
      <c r="A274" s="81" t="s">
        <v>1150</v>
      </c>
      <c r="F274" s="76">
        <f>COUNTIF(F4:F248,"Key attractor clothing")</f>
        <v>11</v>
      </c>
    </row>
    <row r="275" spans="1:6">
      <c r="A275" s="81" t="s">
        <v>1151</v>
      </c>
      <c r="F275" s="76">
        <f>COUNTIF(F4:F248,"Mid-range clothing")</f>
        <v>4</v>
      </c>
    </row>
    <row r="276" spans="1:6">
      <c r="A276" s="81" t="s">
        <v>1138</v>
      </c>
      <c r="F276" s="76">
        <f>COUNTIF(F4:F248,"Better restaurants")</f>
        <v>9</v>
      </c>
    </row>
    <row r="277" spans="1:6">
      <c r="A277" s="72" t="s">
        <v>1149</v>
      </c>
      <c r="F277" s="76">
        <f>COUNTIF(F4:F248,"Better pubs / nightlife")</f>
        <v>1</v>
      </c>
    </row>
    <row r="278" spans="1:6">
      <c r="A278" s="81" t="s">
        <v>837</v>
      </c>
      <c r="F278" s="76">
        <f>COUNTIF(F4:F248,"Cinema")</f>
        <v>2</v>
      </c>
    </row>
    <row r="279" spans="1:6">
      <c r="A279" s="81" t="s">
        <v>1139</v>
      </c>
      <c r="F279" s="76">
        <f>COUNTIF(F4:F248,"Better signage")</f>
        <v>2</v>
      </c>
    </row>
    <row r="281" spans="1:6">
      <c r="A281" s="8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H263"/>
  <sheetViews>
    <sheetView workbookViewId="0">
      <selection activeCell="K3" sqref="K3"/>
    </sheetView>
  </sheetViews>
  <sheetFormatPr defaultRowHeight="12.75"/>
  <cols>
    <col min="1" max="1" width="8.7109375" customWidth="1"/>
    <col min="2" max="2" width="12.85546875" customWidth="1"/>
    <col min="3" max="3" width="9.140625" customWidth="1"/>
    <col min="4" max="4" width="11.140625" style="87" customWidth="1"/>
    <col min="5" max="5" width="10.85546875" customWidth="1"/>
    <col min="6" max="6" width="13.42578125" customWidth="1"/>
    <col min="7" max="7" width="9.140625" customWidth="1"/>
  </cols>
  <sheetData>
    <row r="1" spans="1:8">
      <c r="A1" s="14" t="s">
        <v>1045</v>
      </c>
      <c r="B1" s="15"/>
      <c r="C1" s="15"/>
      <c r="D1" s="84"/>
      <c r="E1" s="15"/>
      <c r="F1" s="15"/>
      <c r="G1" s="15"/>
      <c r="H1" s="15"/>
    </row>
    <row r="2" spans="1:8">
      <c r="A2" s="3" t="s">
        <v>952</v>
      </c>
      <c r="B2" s="6" t="s">
        <v>0</v>
      </c>
      <c r="C2" s="6" t="s">
        <v>1</v>
      </c>
      <c r="D2" s="85" t="s">
        <v>2</v>
      </c>
      <c r="E2" s="6" t="s">
        <v>3</v>
      </c>
      <c r="F2" s="6" t="s">
        <v>4</v>
      </c>
      <c r="G2" s="6"/>
      <c r="H2" s="6" t="s">
        <v>946</v>
      </c>
    </row>
    <row r="3" spans="1:8">
      <c r="A3" s="20"/>
      <c r="B3" s="21" t="s">
        <v>34</v>
      </c>
      <c r="C3" s="21" t="s">
        <v>34</v>
      </c>
      <c r="D3" s="86" t="s">
        <v>34</v>
      </c>
      <c r="E3" s="21" t="s">
        <v>34</v>
      </c>
      <c r="F3" s="21" t="s">
        <v>34</v>
      </c>
      <c r="G3" s="21" t="s">
        <v>34</v>
      </c>
      <c r="H3" s="21" t="s">
        <v>34</v>
      </c>
    </row>
    <row r="4" spans="1:8">
      <c r="A4">
        <v>1</v>
      </c>
      <c r="B4">
        <v>3567853534</v>
      </c>
      <c r="C4">
        <v>56353112</v>
      </c>
      <c r="D4" s="87">
        <v>41949.684699074074</v>
      </c>
      <c r="E4" s="1">
        <v>41949.685868055552</v>
      </c>
      <c r="F4" t="s">
        <v>174</v>
      </c>
      <c r="H4" t="s">
        <v>945</v>
      </c>
    </row>
    <row r="5" spans="1:8">
      <c r="A5">
        <v>2</v>
      </c>
      <c r="B5">
        <v>3567846949</v>
      </c>
      <c r="C5">
        <v>56353112</v>
      </c>
      <c r="D5" s="87">
        <v>41949.683113425926</v>
      </c>
      <c r="E5" s="1">
        <v>41949.684618055559</v>
      </c>
      <c r="F5" t="s">
        <v>174</v>
      </c>
      <c r="H5" t="s">
        <v>945</v>
      </c>
    </row>
    <row r="6" spans="1:8">
      <c r="A6">
        <v>3</v>
      </c>
      <c r="B6">
        <v>3567839885</v>
      </c>
      <c r="C6">
        <v>56353112</v>
      </c>
      <c r="D6" s="87">
        <v>41949.681435185186</v>
      </c>
      <c r="E6" s="1">
        <v>41949.683055555557</v>
      </c>
      <c r="F6" t="s">
        <v>174</v>
      </c>
      <c r="H6" t="s">
        <v>945</v>
      </c>
    </row>
    <row r="7" spans="1:8">
      <c r="A7">
        <v>4</v>
      </c>
      <c r="B7">
        <v>3567828301</v>
      </c>
      <c r="C7">
        <v>56353112</v>
      </c>
      <c r="D7" s="87">
        <v>41949.678715277776</v>
      </c>
      <c r="E7" s="1">
        <v>41949.68136574074</v>
      </c>
      <c r="F7" t="s">
        <v>174</v>
      </c>
      <c r="H7" t="s">
        <v>945</v>
      </c>
    </row>
    <row r="8" spans="1:8">
      <c r="A8">
        <v>5</v>
      </c>
      <c r="B8">
        <v>3567818091</v>
      </c>
      <c r="C8">
        <v>56353112</v>
      </c>
      <c r="D8" s="87">
        <v>41949.676354166666</v>
      </c>
      <c r="E8" s="1">
        <v>41949.678657407407</v>
      </c>
      <c r="F8" t="s">
        <v>174</v>
      </c>
      <c r="H8" t="s">
        <v>945</v>
      </c>
    </row>
    <row r="9" spans="1:8">
      <c r="A9">
        <v>6</v>
      </c>
      <c r="B9">
        <v>3567808315</v>
      </c>
      <c r="C9">
        <v>56353112</v>
      </c>
      <c r="D9" s="87">
        <v>41949.673842592594</v>
      </c>
      <c r="E9" s="1">
        <v>41949.67628472222</v>
      </c>
      <c r="F9" t="s">
        <v>174</v>
      </c>
      <c r="H9" t="s">
        <v>945</v>
      </c>
    </row>
    <row r="10" spans="1:8">
      <c r="A10">
        <v>7</v>
      </c>
      <c r="B10">
        <v>3567798973</v>
      </c>
      <c r="C10">
        <v>56353112</v>
      </c>
      <c r="D10" s="87">
        <v>41949.672025462962</v>
      </c>
      <c r="E10" s="1">
        <v>41949.673738425925</v>
      </c>
      <c r="F10" t="s">
        <v>174</v>
      </c>
      <c r="H10" t="s">
        <v>945</v>
      </c>
    </row>
    <row r="11" spans="1:8">
      <c r="A11">
        <v>8</v>
      </c>
      <c r="B11">
        <v>3567789756</v>
      </c>
      <c r="C11">
        <v>56353112</v>
      </c>
      <c r="D11" s="87">
        <v>41949.669768518521</v>
      </c>
      <c r="E11" s="1">
        <v>41949.671944444446</v>
      </c>
      <c r="F11" t="s">
        <v>174</v>
      </c>
      <c r="H11" t="s">
        <v>945</v>
      </c>
    </row>
    <row r="12" spans="1:8">
      <c r="A12">
        <v>9</v>
      </c>
      <c r="B12">
        <v>3567782162</v>
      </c>
      <c r="C12">
        <v>56353112</v>
      </c>
      <c r="D12" s="87">
        <v>41949.668090277781</v>
      </c>
      <c r="E12" s="1">
        <v>41949.669745370367</v>
      </c>
      <c r="F12" t="s">
        <v>174</v>
      </c>
      <c r="H12" t="s">
        <v>945</v>
      </c>
    </row>
    <row r="13" spans="1:8">
      <c r="A13">
        <v>10</v>
      </c>
      <c r="B13">
        <v>3567772693</v>
      </c>
      <c r="C13">
        <v>56353112</v>
      </c>
      <c r="D13" s="87">
        <v>41949.665891203702</v>
      </c>
      <c r="E13" s="1">
        <v>41949.667951388888</v>
      </c>
      <c r="F13" t="s">
        <v>174</v>
      </c>
      <c r="H13" t="s">
        <v>945</v>
      </c>
    </row>
    <row r="14" spans="1:8">
      <c r="A14">
        <v>11</v>
      </c>
      <c r="B14">
        <v>3567764640</v>
      </c>
      <c r="C14">
        <v>56353112</v>
      </c>
      <c r="D14" s="87">
        <v>41949.663877314815</v>
      </c>
      <c r="E14" s="1">
        <v>41949.665821759256</v>
      </c>
      <c r="F14" t="s">
        <v>174</v>
      </c>
      <c r="H14" t="s">
        <v>945</v>
      </c>
    </row>
    <row r="15" spans="1:8">
      <c r="A15">
        <v>12</v>
      </c>
      <c r="B15">
        <v>3567759607</v>
      </c>
      <c r="C15">
        <v>56353112</v>
      </c>
      <c r="D15" s="87">
        <v>41949.662777777776</v>
      </c>
      <c r="E15" s="1">
        <v>41949.663854166669</v>
      </c>
      <c r="F15" t="s">
        <v>174</v>
      </c>
      <c r="H15" t="s">
        <v>945</v>
      </c>
    </row>
    <row r="16" spans="1:8">
      <c r="A16">
        <v>13</v>
      </c>
      <c r="B16">
        <v>3567752059</v>
      </c>
      <c r="C16">
        <v>56353112</v>
      </c>
      <c r="D16" s="87">
        <v>41949.660914351851</v>
      </c>
      <c r="E16" s="1">
        <v>41949.66269675926</v>
      </c>
      <c r="F16" t="s">
        <v>174</v>
      </c>
      <c r="H16" t="s">
        <v>945</v>
      </c>
    </row>
    <row r="17" spans="1:8">
      <c r="A17">
        <v>14</v>
      </c>
      <c r="B17">
        <v>3567743885</v>
      </c>
      <c r="C17">
        <v>56353112</v>
      </c>
      <c r="D17" s="87">
        <v>41949.658854166664</v>
      </c>
      <c r="E17" s="1">
        <v>41949.660775462966</v>
      </c>
      <c r="F17" t="s">
        <v>174</v>
      </c>
      <c r="H17" t="s">
        <v>945</v>
      </c>
    </row>
    <row r="18" spans="1:8">
      <c r="A18">
        <v>15</v>
      </c>
      <c r="B18">
        <v>3567735981</v>
      </c>
      <c r="C18">
        <v>56353112</v>
      </c>
      <c r="D18" s="87">
        <v>41949.656469907408</v>
      </c>
      <c r="E18" s="1">
        <v>41949.658773148149</v>
      </c>
      <c r="F18" t="s">
        <v>174</v>
      </c>
      <c r="H18" t="s">
        <v>945</v>
      </c>
    </row>
    <row r="19" spans="1:8">
      <c r="A19">
        <v>16</v>
      </c>
      <c r="B19">
        <v>3567724563</v>
      </c>
      <c r="C19">
        <v>56353112</v>
      </c>
      <c r="D19" s="87">
        <v>41949.654351851852</v>
      </c>
      <c r="E19" s="1">
        <v>41949.656388888892</v>
      </c>
      <c r="F19" t="s">
        <v>174</v>
      </c>
      <c r="H19" t="s">
        <v>945</v>
      </c>
    </row>
    <row r="20" spans="1:8">
      <c r="A20">
        <v>17</v>
      </c>
      <c r="B20">
        <v>3567713109</v>
      </c>
      <c r="C20">
        <v>56353112</v>
      </c>
      <c r="D20" s="87">
        <v>41949.651689814818</v>
      </c>
      <c r="E20" s="1">
        <v>41949.653460648151</v>
      </c>
      <c r="F20" t="s">
        <v>174</v>
      </c>
      <c r="H20" t="s">
        <v>945</v>
      </c>
    </row>
    <row r="21" spans="1:8">
      <c r="A21">
        <v>18</v>
      </c>
      <c r="B21">
        <v>3567703243</v>
      </c>
      <c r="C21">
        <v>56353112</v>
      </c>
      <c r="D21" s="87">
        <v>41949.649293981478</v>
      </c>
      <c r="E21" s="1">
        <v>41949.651643518519</v>
      </c>
      <c r="F21" t="s">
        <v>174</v>
      </c>
      <c r="H21" t="s">
        <v>945</v>
      </c>
    </row>
    <row r="22" spans="1:8">
      <c r="A22">
        <v>19</v>
      </c>
      <c r="B22">
        <v>3567695960</v>
      </c>
      <c r="C22">
        <v>56353112</v>
      </c>
      <c r="D22" s="87">
        <v>41949.647245370368</v>
      </c>
      <c r="E22" s="1">
        <v>41949.649189814816</v>
      </c>
      <c r="F22" t="s">
        <v>174</v>
      </c>
      <c r="H22" t="s">
        <v>945</v>
      </c>
    </row>
    <row r="23" spans="1:8">
      <c r="A23">
        <v>20</v>
      </c>
      <c r="B23">
        <v>3567686391</v>
      </c>
      <c r="C23">
        <v>56353112</v>
      </c>
      <c r="D23" s="87">
        <v>41949.645162037035</v>
      </c>
      <c r="E23" s="1">
        <v>41949.647199074076</v>
      </c>
      <c r="F23" t="s">
        <v>174</v>
      </c>
      <c r="H23" t="s">
        <v>945</v>
      </c>
    </row>
    <row r="24" spans="1:8">
      <c r="A24">
        <v>21</v>
      </c>
      <c r="B24">
        <v>3567677249</v>
      </c>
      <c r="C24">
        <v>56353112</v>
      </c>
      <c r="D24" s="87">
        <v>41949.642754629633</v>
      </c>
      <c r="E24" s="1">
        <v>41949.645092592589</v>
      </c>
      <c r="F24" t="s">
        <v>174</v>
      </c>
      <c r="H24" t="s">
        <v>945</v>
      </c>
    </row>
    <row r="25" spans="1:8">
      <c r="A25">
        <v>22</v>
      </c>
      <c r="B25">
        <v>3567664188</v>
      </c>
      <c r="C25">
        <v>56353112</v>
      </c>
      <c r="D25" s="87">
        <v>41949.63957175926</v>
      </c>
      <c r="E25" s="1">
        <v>41949.64271990741</v>
      </c>
      <c r="F25" t="s">
        <v>174</v>
      </c>
      <c r="H25" t="s">
        <v>945</v>
      </c>
    </row>
    <row r="26" spans="1:8">
      <c r="A26">
        <v>23</v>
      </c>
      <c r="B26">
        <v>3567651536</v>
      </c>
      <c r="C26">
        <v>56353112</v>
      </c>
      <c r="D26" s="87">
        <v>41949.636435185188</v>
      </c>
      <c r="E26" s="1">
        <v>41949.638460648152</v>
      </c>
      <c r="F26" t="s">
        <v>174</v>
      </c>
      <c r="H26" t="s">
        <v>945</v>
      </c>
    </row>
    <row r="27" spans="1:8">
      <c r="A27">
        <v>24</v>
      </c>
      <c r="B27">
        <v>3567643208</v>
      </c>
      <c r="C27">
        <v>56353112</v>
      </c>
      <c r="D27" s="87">
        <v>41949.634351851855</v>
      </c>
      <c r="E27" s="1">
        <v>41949.636400462965</v>
      </c>
      <c r="F27" t="s">
        <v>174</v>
      </c>
      <c r="H27" t="s">
        <v>945</v>
      </c>
    </row>
    <row r="28" spans="1:8">
      <c r="A28">
        <v>25</v>
      </c>
      <c r="B28">
        <v>3567630719</v>
      </c>
      <c r="C28">
        <v>56353112</v>
      </c>
      <c r="D28" s="87">
        <v>41949.631377314814</v>
      </c>
      <c r="E28" s="1">
        <v>41949.634259259263</v>
      </c>
      <c r="F28" t="s">
        <v>174</v>
      </c>
      <c r="H28" t="s">
        <v>945</v>
      </c>
    </row>
    <row r="29" spans="1:8">
      <c r="A29">
        <v>26</v>
      </c>
      <c r="B29">
        <v>3567622290</v>
      </c>
      <c r="C29">
        <v>56353112</v>
      </c>
      <c r="D29" s="87">
        <v>41949.629259259258</v>
      </c>
      <c r="E29" s="1">
        <v>41949.631284722222</v>
      </c>
      <c r="F29" t="s">
        <v>174</v>
      </c>
      <c r="H29" t="s">
        <v>945</v>
      </c>
    </row>
    <row r="30" spans="1:8">
      <c r="A30">
        <v>27</v>
      </c>
      <c r="B30">
        <v>3567609213</v>
      </c>
      <c r="C30">
        <v>56353112</v>
      </c>
      <c r="D30" s="87">
        <v>41949.625972222224</v>
      </c>
      <c r="E30" s="1">
        <v>41949.62908564815</v>
      </c>
      <c r="F30" t="s">
        <v>174</v>
      </c>
      <c r="H30" t="s">
        <v>945</v>
      </c>
    </row>
    <row r="31" spans="1:8">
      <c r="A31">
        <v>28</v>
      </c>
      <c r="B31">
        <v>3567600125</v>
      </c>
      <c r="C31">
        <v>56353112</v>
      </c>
      <c r="D31" s="87">
        <v>41949.623622685183</v>
      </c>
      <c r="E31" s="1">
        <v>41949.625868055555</v>
      </c>
      <c r="F31" t="s">
        <v>174</v>
      </c>
      <c r="H31" t="s">
        <v>945</v>
      </c>
    </row>
    <row r="32" spans="1:8">
      <c r="A32">
        <v>29</v>
      </c>
      <c r="B32">
        <v>3567588478</v>
      </c>
      <c r="C32">
        <v>56353112</v>
      </c>
      <c r="D32" s="87">
        <v>41949.620046296295</v>
      </c>
      <c r="E32" s="1">
        <v>41949.623530092591</v>
      </c>
      <c r="F32" t="s">
        <v>174</v>
      </c>
      <c r="H32" t="s">
        <v>945</v>
      </c>
    </row>
    <row r="33" spans="1:8">
      <c r="A33">
        <v>30</v>
      </c>
      <c r="B33">
        <v>3567576830</v>
      </c>
      <c r="C33">
        <v>56353112</v>
      </c>
      <c r="D33" s="87">
        <v>41949.617523148147</v>
      </c>
      <c r="E33" s="1">
        <v>41949.619953703703</v>
      </c>
      <c r="F33" t="s">
        <v>174</v>
      </c>
      <c r="H33" t="s">
        <v>945</v>
      </c>
    </row>
    <row r="34" spans="1:8">
      <c r="A34">
        <v>31</v>
      </c>
      <c r="B34">
        <v>3567565605</v>
      </c>
      <c r="C34">
        <v>56353112</v>
      </c>
      <c r="D34" s="87">
        <v>41949.614444444444</v>
      </c>
      <c r="E34" s="1">
        <v>41949.617395833331</v>
      </c>
      <c r="F34" t="s">
        <v>174</v>
      </c>
      <c r="H34" t="s">
        <v>945</v>
      </c>
    </row>
    <row r="35" spans="1:8">
      <c r="A35">
        <v>32</v>
      </c>
      <c r="B35">
        <v>3567556604</v>
      </c>
      <c r="C35">
        <v>56353112</v>
      </c>
      <c r="D35" s="87">
        <v>41949.612002314818</v>
      </c>
      <c r="E35" s="1">
        <v>41949.614398148151</v>
      </c>
      <c r="F35" t="s">
        <v>174</v>
      </c>
      <c r="H35" t="s">
        <v>945</v>
      </c>
    </row>
    <row r="36" spans="1:8">
      <c r="A36" s="34">
        <v>33</v>
      </c>
      <c r="B36" s="34">
        <v>3567507749</v>
      </c>
      <c r="C36" s="34">
        <v>56353112</v>
      </c>
      <c r="D36" s="88">
        <v>41949.599236111113</v>
      </c>
      <c r="E36" s="35">
        <v>41949.611956018518</v>
      </c>
      <c r="F36" s="34" t="s">
        <v>174</v>
      </c>
      <c r="G36" s="34"/>
      <c r="H36" s="34" t="s">
        <v>945</v>
      </c>
    </row>
    <row r="37" spans="1:8">
      <c r="A37">
        <v>34</v>
      </c>
      <c r="B37">
        <v>3537424323</v>
      </c>
      <c r="C37">
        <v>56353112</v>
      </c>
      <c r="D37" s="87">
        <v>41935.505358796298</v>
      </c>
      <c r="E37" s="1">
        <v>41935.506608796299</v>
      </c>
      <c r="F37" t="s">
        <v>251</v>
      </c>
      <c r="H37" t="s">
        <v>363</v>
      </c>
    </row>
    <row r="38" spans="1:8">
      <c r="A38">
        <v>35</v>
      </c>
      <c r="B38">
        <v>3433637057</v>
      </c>
      <c r="C38">
        <v>56353112</v>
      </c>
      <c r="D38" s="87">
        <v>41881.472268518519</v>
      </c>
      <c r="E38" s="1">
        <v>41881.479444444441</v>
      </c>
      <c r="F38" t="s">
        <v>254</v>
      </c>
      <c r="H38" t="s">
        <v>363</v>
      </c>
    </row>
    <row r="39" spans="1:8">
      <c r="A39">
        <v>36</v>
      </c>
      <c r="B39">
        <v>3431076549</v>
      </c>
      <c r="C39">
        <v>56353112</v>
      </c>
      <c r="D39" s="87">
        <v>41879.810624999998</v>
      </c>
      <c r="E39" s="1">
        <v>41879.831319444442</v>
      </c>
      <c r="F39" t="s">
        <v>257</v>
      </c>
      <c r="H39" t="s">
        <v>363</v>
      </c>
    </row>
    <row r="40" spans="1:8">
      <c r="A40">
        <v>37</v>
      </c>
      <c r="B40">
        <v>3430223028</v>
      </c>
      <c r="C40">
        <v>56353112</v>
      </c>
      <c r="D40" s="87">
        <v>41879.518067129633</v>
      </c>
      <c r="E40" s="1">
        <v>41879.534317129626</v>
      </c>
      <c r="F40" t="s">
        <v>262</v>
      </c>
      <c r="H40" t="s">
        <v>363</v>
      </c>
    </row>
    <row r="41" spans="1:8">
      <c r="A41">
        <v>38</v>
      </c>
      <c r="B41">
        <v>3430096917</v>
      </c>
      <c r="C41">
        <v>56353112</v>
      </c>
      <c r="D41" s="87">
        <v>41879.458078703705</v>
      </c>
      <c r="E41" s="1">
        <v>41879.462812500002</v>
      </c>
      <c r="F41" t="s">
        <v>267</v>
      </c>
      <c r="H41" t="s">
        <v>363</v>
      </c>
    </row>
    <row r="42" spans="1:8">
      <c r="A42">
        <v>39</v>
      </c>
      <c r="B42">
        <v>3430089411</v>
      </c>
      <c r="C42">
        <v>56353112</v>
      </c>
      <c r="D42" s="87">
        <v>41879.4530787037</v>
      </c>
      <c r="E42" s="1">
        <v>41879.459930555553</v>
      </c>
      <c r="F42" t="s">
        <v>273</v>
      </c>
      <c r="H42" t="s">
        <v>363</v>
      </c>
    </row>
    <row r="43" spans="1:8">
      <c r="A43">
        <v>40</v>
      </c>
      <c r="B43">
        <v>3430087041</v>
      </c>
      <c r="C43">
        <v>56353112</v>
      </c>
      <c r="D43" s="87">
        <v>41879.452731481484</v>
      </c>
      <c r="E43" s="1">
        <v>41879.459143518521</v>
      </c>
      <c r="F43" t="s">
        <v>275</v>
      </c>
      <c r="H43" t="s">
        <v>363</v>
      </c>
    </row>
    <row r="44" spans="1:8">
      <c r="A44">
        <v>41</v>
      </c>
      <c r="B44">
        <v>3430051264</v>
      </c>
      <c r="C44">
        <v>56353112</v>
      </c>
      <c r="D44" s="87">
        <v>41879.431238425925</v>
      </c>
      <c r="E44" s="1">
        <v>41879.43712962963</v>
      </c>
      <c r="F44" t="s">
        <v>282</v>
      </c>
      <c r="H44" t="s">
        <v>363</v>
      </c>
    </row>
    <row r="45" spans="1:8">
      <c r="A45">
        <v>42</v>
      </c>
      <c r="B45">
        <v>3430042956</v>
      </c>
      <c r="C45">
        <v>56353112</v>
      </c>
      <c r="D45" s="87">
        <v>41879.426168981481</v>
      </c>
      <c r="E45" s="1">
        <v>41879.430185185185</v>
      </c>
      <c r="F45" t="s">
        <v>287</v>
      </c>
      <c r="H45" t="s">
        <v>363</v>
      </c>
    </row>
    <row r="46" spans="1:8">
      <c r="A46">
        <v>43</v>
      </c>
      <c r="B46">
        <v>3430030963</v>
      </c>
      <c r="C46">
        <v>56353112</v>
      </c>
      <c r="D46" s="87">
        <v>41879.418622685182</v>
      </c>
      <c r="E46" s="1">
        <v>41879.424768518518</v>
      </c>
      <c r="F46" t="s">
        <v>290</v>
      </c>
      <c r="H46" t="s">
        <v>363</v>
      </c>
    </row>
    <row r="47" spans="1:8">
      <c r="A47">
        <v>44</v>
      </c>
      <c r="B47">
        <v>3430012456</v>
      </c>
      <c r="C47">
        <v>56353112</v>
      </c>
      <c r="D47" s="87">
        <v>41879.406689814816</v>
      </c>
      <c r="E47" s="1">
        <v>41879.411423611113</v>
      </c>
      <c r="F47" t="s">
        <v>293</v>
      </c>
      <c r="H47" t="s">
        <v>363</v>
      </c>
    </row>
    <row r="48" spans="1:8">
      <c r="A48">
        <v>45</v>
      </c>
      <c r="B48">
        <v>3428095712</v>
      </c>
      <c r="C48">
        <v>56353112</v>
      </c>
      <c r="D48" s="87">
        <v>41878.532546296294</v>
      </c>
      <c r="E48" s="1">
        <v>41878.5466087963</v>
      </c>
      <c r="F48" t="s">
        <v>296</v>
      </c>
      <c r="H48" t="s">
        <v>363</v>
      </c>
    </row>
    <row r="49" spans="1:8">
      <c r="A49">
        <v>46</v>
      </c>
      <c r="B49">
        <v>3423929654</v>
      </c>
      <c r="C49">
        <v>56353112</v>
      </c>
      <c r="D49" s="87">
        <v>41876.786990740744</v>
      </c>
      <c r="E49" s="1">
        <v>41876.803749999999</v>
      </c>
      <c r="F49" t="s">
        <v>304</v>
      </c>
      <c r="H49" t="s">
        <v>363</v>
      </c>
    </row>
    <row r="50" spans="1:8">
      <c r="A50">
        <v>47</v>
      </c>
      <c r="B50">
        <v>3418228538</v>
      </c>
      <c r="C50">
        <v>56353112</v>
      </c>
      <c r="D50" s="87">
        <v>41872.617326388892</v>
      </c>
      <c r="E50" s="1">
        <v>41872.622060185182</v>
      </c>
      <c r="F50" t="s">
        <v>309</v>
      </c>
      <c r="H50" t="s">
        <v>363</v>
      </c>
    </row>
    <row r="51" spans="1:8">
      <c r="A51">
        <v>48</v>
      </c>
      <c r="B51">
        <v>3414655010</v>
      </c>
      <c r="C51">
        <v>56353112</v>
      </c>
      <c r="D51" s="87">
        <v>41870.829340277778</v>
      </c>
      <c r="E51" s="1">
        <v>41870.839097222219</v>
      </c>
      <c r="F51" t="s">
        <v>315</v>
      </c>
      <c r="H51" t="s">
        <v>363</v>
      </c>
    </row>
    <row r="52" spans="1:8">
      <c r="A52">
        <v>49</v>
      </c>
      <c r="B52">
        <v>3414654479</v>
      </c>
      <c r="C52">
        <v>56353112</v>
      </c>
      <c r="D52" s="87">
        <v>41870.829340277778</v>
      </c>
      <c r="E52" s="1">
        <v>41870.829837962963</v>
      </c>
      <c r="F52" t="s">
        <v>315</v>
      </c>
      <c r="H52" t="s">
        <v>363</v>
      </c>
    </row>
    <row r="53" spans="1:8">
      <c r="A53">
        <v>50</v>
      </c>
      <c r="B53">
        <v>3413470455</v>
      </c>
      <c r="C53">
        <v>56353112</v>
      </c>
      <c r="D53" s="87">
        <v>41870.307557870372</v>
      </c>
      <c r="E53" s="1">
        <v>41870.312418981484</v>
      </c>
      <c r="F53" t="s">
        <v>322</v>
      </c>
      <c r="H53" t="s">
        <v>363</v>
      </c>
    </row>
    <row r="54" spans="1:8">
      <c r="A54">
        <v>51</v>
      </c>
      <c r="B54">
        <v>3411668413</v>
      </c>
      <c r="C54">
        <v>56353112</v>
      </c>
      <c r="D54" s="87">
        <v>41869.375520833331</v>
      </c>
      <c r="E54" s="1">
        <v>41869.380671296298</v>
      </c>
      <c r="F54" t="s">
        <v>328</v>
      </c>
      <c r="H54" t="s">
        <v>363</v>
      </c>
    </row>
    <row r="55" spans="1:8">
      <c r="A55">
        <v>52</v>
      </c>
      <c r="B55">
        <v>3411186922</v>
      </c>
      <c r="C55">
        <v>56353112</v>
      </c>
      <c r="D55" s="87">
        <v>41868.894837962966</v>
      </c>
      <c r="E55" s="1">
        <v>41868.901284722226</v>
      </c>
      <c r="F55" t="s">
        <v>330</v>
      </c>
      <c r="H55" t="s">
        <v>363</v>
      </c>
    </row>
    <row r="56" spans="1:8">
      <c r="A56">
        <v>53</v>
      </c>
      <c r="B56">
        <v>3411040775</v>
      </c>
      <c r="C56">
        <v>56353112</v>
      </c>
      <c r="D56" s="87">
        <v>41868.724293981482</v>
      </c>
      <c r="E56" s="1">
        <v>41868.727395833332</v>
      </c>
      <c r="F56" t="s">
        <v>337</v>
      </c>
      <c r="H56" t="s">
        <v>363</v>
      </c>
    </row>
    <row r="57" spans="1:8">
      <c r="A57">
        <v>54</v>
      </c>
      <c r="B57">
        <v>3411037426</v>
      </c>
      <c r="C57">
        <v>56353112</v>
      </c>
      <c r="D57" s="87">
        <v>41868.719606481478</v>
      </c>
      <c r="E57" s="1">
        <v>41868.726504629631</v>
      </c>
      <c r="F57" t="s">
        <v>340</v>
      </c>
      <c r="H57" t="s">
        <v>363</v>
      </c>
    </row>
    <row r="58" spans="1:8">
      <c r="A58">
        <v>55</v>
      </c>
      <c r="B58">
        <v>3411036763</v>
      </c>
      <c r="C58">
        <v>56353112</v>
      </c>
      <c r="D58" s="87">
        <v>41868.719606481478</v>
      </c>
      <c r="E58" s="1">
        <v>41868.72011574074</v>
      </c>
      <c r="F58" t="s">
        <v>340</v>
      </c>
      <c r="H58" t="s">
        <v>363</v>
      </c>
    </row>
    <row r="59" spans="1:8">
      <c r="A59">
        <v>56</v>
      </c>
      <c r="B59">
        <v>3410988830</v>
      </c>
      <c r="C59">
        <v>56353112</v>
      </c>
      <c r="D59" s="87">
        <v>41868.665729166663</v>
      </c>
      <c r="E59" s="1">
        <v>41868.669907407406</v>
      </c>
      <c r="F59" t="s">
        <v>347</v>
      </c>
      <c r="H59" t="s">
        <v>363</v>
      </c>
    </row>
    <row r="60" spans="1:8">
      <c r="A60">
        <v>57</v>
      </c>
      <c r="B60">
        <v>3410988551</v>
      </c>
      <c r="C60">
        <v>56353112</v>
      </c>
      <c r="D60" s="87">
        <v>41868.664884259262</v>
      </c>
      <c r="E60" s="1">
        <v>41868.672962962963</v>
      </c>
      <c r="F60" t="s">
        <v>349</v>
      </c>
      <c r="H60" t="s">
        <v>363</v>
      </c>
    </row>
    <row r="61" spans="1:8">
      <c r="A61">
        <v>58</v>
      </c>
      <c r="B61">
        <v>3410963952</v>
      </c>
      <c r="C61">
        <v>56353112</v>
      </c>
      <c r="D61" s="87">
        <v>41868.635949074072</v>
      </c>
      <c r="E61" s="1">
        <v>41868.640648148146</v>
      </c>
      <c r="F61" t="s">
        <v>353</v>
      </c>
      <c r="H61" t="s">
        <v>363</v>
      </c>
    </row>
    <row r="62" spans="1:8">
      <c r="A62">
        <v>59</v>
      </c>
      <c r="B62">
        <v>3410917306</v>
      </c>
      <c r="C62">
        <v>56353112</v>
      </c>
      <c r="D62" s="87">
        <v>41868.578761574077</v>
      </c>
      <c r="E62" s="1">
        <v>41868.584930555553</v>
      </c>
      <c r="F62" t="s">
        <v>355</v>
      </c>
      <c r="H62" t="s">
        <v>363</v>
      </c>
    </row>
    <row r="63" spans="1:8">
      <c r="A63">
        <v>60</v>
      </c>
      <c r="B63">
        <v>3410847942</v>
      </c>
      <c r="C63">
        <v>56353112</v>
      </c>
      <c r="D63" s="87">
        <v>41868.479756944442</v>
      </c>
      <c r="E63" s="1">
        <v>41868.484675925924</v>
      </c>
      <c r="F63" t="s">
        <v>356</v>
      </c>
      <c r="H63" t="s">
        <v>363</v>
      </c>
    </row>
    <row r="64" spans="1:8">
      <c r="A64">
        <v>61</v>
      </c>
      <c r="B64">
        <v>3410843261</v>
      </c>
      <c r="C64">
        <v>56353112</v>
      </c>
      <c r="D64" s="87">
        <v>41868.47179398148</v>
      </c>
      <c r="E64" s="1">
        <v>41868.473958333336</v>
      </c>
      <c r="F64" t="s">
        <v>358</v>
      </c>
      <c r="H64" t="s">
        <v>363</v>
      </c>
    </row>
    <row r="65" spans="1:8">
      <c r="A65">
        <v>62</v>
      </c>
      <c r="B65">
        <v>3410811790</v>
      </c>
      <c r="C65">
        <v>56353112</v>
      </c>
      <c r="D65" s="87">
        <v>41868.413425925923</v>
      </c>
      <c r="E65" s="1">
        <v>41868.418773148151</v>
      </c>
      <c r="F65" t="s">
        <v>361</v>
      </c>
      <c r="H65" t="s">
        <v>363</v>
      </c>
    </row>
    <row r="66" spans="1:8">
      <c r="A66">
        <v>63</v>
      </c>
      <c r="B66">
        <v>3410802926</v>
      </c>
      <c r="C66">
        <v>56353112</v>
      </c>
      <c r="D66" s="87">
        <v>41868.393194444441</v>
      </c>
      <c r="E66" s="1">
        <v>41868.400763888887</v>
      </c>
      <c r="F66" t="s">
        <v>364</v>
      </c>
      <c r="H66" t="s">
        <v>363</v>
      </c>
    </row>
    <row r="67" spans="1:8">
      <c r="A67">
        <v>64</v>
      </c>
      <c r="B67">
        <v>3410795060</v>
      </c>
      <c r="C67">
        <v>56353112</v>
      </c>
      <c r="D67" s="87">
        <v>41868.379988425928</v>
      </c>
      <c r="E67" s="1">
        <v>41868.385995370372</v>
      </c>
      <c r="F67" t="s">
        <v>368</v>
      </c>
      <c r="H67" t="s">
        <v>363</v>
      </c>
    </row>
    <row r="68" spans="1:8">
      <c r="A68">
        <v>65</v>
      </c>
      <c r="B68">
        <v>3410789744</v>
      </c>
      <c r="C68">
        <v>56353112</v>
      </c>
      <c r="D68" s="87">
        <v>41868.36886574074</v>
      </c>
      <c r="E68" s="1">
        <v>41868.378634259258</v>
      </c>
      <c r="F68" t="s">
        <v>371</v>
      </c>
      <c r="H68" t="s">
        <v>363</v>
      </c>
    </row>
    <row r="69" spans="1:8">
      <c r="A69">
        <v>66</v>
      </c>
      <c r="B69">
        <v>3410788375</v>
      </c>
      <c r="C69">
        <v>56353112</v>
      </c>
      <c r="D69" s="87">
        <v>41868.365624999999</v>
      </c>
      <c r="E69" s="1">
        <v>41868.379641203705</v>
      </c>
      <c r="F69" t="s">
        <v>374</v>
      </c>
      <c r="H69" t="s">
        <v>363</v>
      </c>
    </row>
    <row r="70" spans="1:8">
      <c r="A70">
        <v>67</v>
      </c>
      <c r="B70">
        <v>3410787171</v>
      </c>
      <c r="C70">
        <v>56353112</v>
      </c>
      <c r="D70" s="87">
        <v>41868.36378472222</v>
      </c>
      <c r="E70" s="1">
        <v>41868.365960648145</v>
      </c>
      <c r="F70" t="s">
        <v>381</v>
      </c>
      <c r="H70" t="s">
        <v>363</v>
      </c>
    </row>
    <row r="71" spans="1:8">
      <c r="A71">
        <v>68</v>
      </c>
      <c r="B71">
        <v>3410784743</v>
      </c>
      <c r="C71">
        <v>56353112</v>
      </c>
      <c r="D71" s="87">
        <v>41868.358599537038</v>
      </c>
      <c r="E71" s="1">
        <v>41868.362673611111</v>
      </c>
      <c r="F71" t="s">
        <v>382</v>
      </c>
      <c r="H71" t="s">
        <v>363</v>
      </c>
    </row>
    <row r="72" spans="1:8">
      <c r="A72">
        <v>69</v>
      </c>
      <c r="B72">
        <v>3410783081</v>
      </c>
      <c r="C72">
        <v>56353112</v>
      </c>
      <c r="D72" s="87">
        <v>41868.355300925927</v>
      </c>
      <c r="E72" s="1">
        <v>41868.358576388891</v>
      </c>
      <c r="F72" t="s">
        <v>385</v>
      </c>
      <c r="H72" t="s">
        <v>363</v>
      </c>
    </row>
    <row r="73" spans="1:8">
      <c r="A73">
        <v>70</v>
      </c>
      <c r="B73">
        <v>3410780732</v>
      </c>
      <c r="C73">
        <v>56353112</v>
      </c>
      <c r="D73" s="87">
        <v>41868.349363425928</v>
      </c>
      <c r="E73" s="1">
        <v>41868.364236111112</v>
      </c>
      <c r="F73" t="s">
        <v>388</v>
      </c>
      <c r="H73" t="s">
        <v>363</v>
      </c>
    </row>
    <row r="74" spans="1:8">
      <c r="A74">
        <v>71</v>
      </c>
      <c r="B74">
        <v>3410775829</v>
      </c>
      <c r="C74">
        <v>56353112</v>
      </c>
      <c r="D74" s="87">
        <v>41868.33761574074</v>
      </c>
      <c r="E74" s="1">
        <v>41868.355104166665</v>
      </c>
      <c r="F74" t="s">
        <v>391</v>
      </c>
      <c r="H74" t="s">
        <v>363</v>
      </c>
    </row>
    <row r="75" spans="1:8">
      <c r="A75">
        <v>72</v>
      </c>
      <c r="B75">
        <v>3410775024</v>
      </c>
      <c r="C75">
        <v>56353112</v>
      </c>
      <c r="D75" s="87">
        <v>41868.33761574074</v>
      </c>
      <c r="E75" s="1">
        <v>41868.339224537034</v>
      </c>
      <c r="F75" t="s">
        <v>391</v>
      </c>
      <c r="H75" t="s">
        <v>363</v>
      </c>
    </row>
    <row r="76" spans="1:8">
      <c r="A76">
        <v>73</v>
      </c>
      <c r="B76">
        <v>3410770000</v>
      </c>
      <c r="C76">
        <v>56353112</v>
      </c>
      <c r="D76" s="87">
        <v>41868.326574074075</v>
      </c>
      <c r="E76" s="1">
        <v>41868.33258101852</v>
      </c>
      <c r="F76" t="s">
        <v>398</v>
      </c>
      <c r="H76" t="s">
        <v>363</v>
      </c>
    </row>
    <row r="77" spans="1:8">
      <c r="A77">
        <v>74</v>
      </c>
      <c r="B77">
        <v>3410766514</v>
      </c>
      <c r="C77">
        <v>56353112</v>
      </c>
      <c r="D77" s="87">
        <v>41868.31927083333</v>
      </c>
      <c r="E77" s="1">
        <v>41868.324930555558</v>
      </c>
      <c r="F77" t="s">
        <v>400</v>
      </c>
      <c r="H77" t="s">
        <v>363</v>
      </c>
    </row>
    <row r="78" spans="1:8">
      <c r="A78">
        <v>75</v>
      </c>
      <c r="B78">
        <v>3410763755</v>
      </c>
      <c r="C78">
        <v>56353112</v>
      </c>
      <c r="D78" s="87">
        <v>41868.313356481478</v>
      </c>
      <c r="E78" s="1">
        <v>41868.321412037039</v>
      </c>
      <c r="F78" t="s">
        <v>374</v>
      </c>
      <c r="H78" t="s">
        <v>363</v>
      </c>
    </row>
    <row r="79" spans="1:8">
      <c r="A79">
        <v>76</v>
      </c>
      <c r="B79">
        <v>3410760504</v>
      </c>
      <c r="C79">
        <v>56353112</v>
      </c>
      <c r="D79" s="87">
        <v>41868.305486111109</v>
      </c>
      <c r="E79" s="1">
        <v>41868.315358796295</v>
      </c>
      <c r="F79" t="s">
        <v>403</v>
      </c>
      <c r="H79" t="s">
        <v>363</v>
      </c>
    </row>
    <row r="80" spans="1:8">
      <c r="A80">
        <v>77</v>
      </c>
      <c r="B80">
        <v>3410527541</v>
      </c>
      <c r="C80">
        <v>56353112</v>
      </c>
      <c r="D80" s="87">
        <v>41867.889872685184</v>
      </c>
      <c r="E80" s="1">
        <v>41867.896041666667</v>
      </c>
      <c r="F80" t="s">
        <v>409</v>
      </c>
      <c r="H80" t="s">
        <v>363</v>
      </c>
    </row>
    <row r="81" spans="1:8">
      <c r="A81">
        <v>78</v>
      </c>
      <c r="B81">
        <v>3410518712</v>
      </c>
      <c r="C81">
        <v>56353112</v>
      </c>
      <c r="D81" s="87">
        <v>41867.878750000003</v>
      </c>
      <c r="E81" s="1">
        <v>41867.884340277778</v>
      </c>
      <c r="F81" t="s">
        <v>413</v>
      </c>
      <c r="H81" t="s">
        <v>363</v>
      </c>
    </row>
    <row r="82" spans="1:8">
      <c r="A82">
        <v>79</v>
      </c>
      <c r="B82">
        <v>3410290412</v>
      </c>
      <c r="C82">
        <v>56353112</v>
      </c>
      <c r="D82" s="87">
        <v>41867.639872685184</v>
      </c>
      <c r="E82" s="1">
        <v>41867.642685185187</v>
      </c>
      <c r="F82" t="s">
        <v>417</v>
      </c>
      <c r="H82" t="s">
        <v>363</v>
      </c>
    </row>
    <row r="83" spans="1:8">
      <c r="A83">
        <v>80</v>
      </c>
      <c r="B83">
        <v>3409307493</v>
      </c>
      <c r="C83">
        <v>56353112</v>
      </c>
      <c r="D83" s="87">
        <v>41866.753275462965</v>
      </c>
      <c r="E83" s="1">
        <v>41866.759687500002</v>
      </c>
      <c r="F83" t="s">
        <v>420</v>
      </c>
      <c r="H83" t="s">
        <v>363</v>
      </c>
    </row>
    <row r="84" spans="1:8">
      <c r="A84">
        <v>81</v>
      </c>
      <c r="B84">
        <v>3409250036</v>
      </c>
      <c r="C84">
        <v>56353112</v>
      </c>
      <c r="D84" s="87">
        <v>41866.730173611111</v>
      </c>
      <c r="E84" s="1">
        <v>41866.735138888886</v>
      </c>
      <c r="F84" t="s">
        <v>423</v>
      </c>
      <c r="H84" t="s">
        <v>363</v>
      </c>
    </row>
    <row r="85" spans="1:8">
      <c r="A85">
        <v>82</v>
      </c>
      <c r="B85">
        <v>3409205485</v>
      </c>
      <c r="C85">
        <v>56353112</v>
      </c>
      <c r="D85" s="87">
        <v>41866.711157407408</v>
      </c>
      <c r="E85" s="1">
        <v>41866.720671296294</v>
      </c>
      <c r="F85" t="s">
        <v>420</v>
      </c>
      <c r="H85" t="s">
        <v>363</v>
      </c>
    </row>
    <row r="86" spans="1:8">
      <c r="A86">
        <v>83</v>
      </c>
      <c r="B86">
        <v>3409175284</v>
      </c>
      <c r="C86">
        <v>56353112</v>
      </c>
      <c r="D86" s="87">
        <v>41866.698831018519</v>
      </c>
      <c r="E86" s="1">
        <v>41866.699525462966</v>
      </c>
      <c r="F86" t="s">
        <v>328</v>
      </c>
      <c r="H86" t="s">
        <v>363</v>
      </c>
    </row>
    <row r="87" spans="1:8">
      <c r="A87">
        <v>84</v>
      </c>
      <c r="B87">
        <v>3409082798</v>
      </c>
      <c r="C87">
        <v>56353112</v>
      </c>
      <c r="D87" s="87">
        <v>41866.66375</v>
      </c>
      <c r="E87" s="1">
        <v>41866.671377314815</v>
      </c>
      <c r="F87" t="s">
        <v>309</v>
      </c>
      <c r="H87" t="s">
        <v>363</v>
      </c>
    </row>
    <row r="88" spans="1:8">
      <c r="A88">
        <v>85</v>
      </c>
      <c r="B88">
        <v>3408984979</v>
      </c>
      <c r="C88">
        <v>56353112</v>
      </c>
      <c r="D88" s="87">
        <v>41866.629143518519</v>
      </c>
      <c r="E88" s="1">
        <v>41866.636076388888</v>
      </c>
      <c r="F88" t="s">
        <v>433</v>
      </c>
      <c r="H88" t="s">
        <v>363</v>
      </c>
    </row>
    <row r="89" spans="1:8">
      <c r="A89">
        <v>86</v>
      </c>
      <c r="B89">
        <v>3408827701</v>
      </c>
      <c r="C89">
        <v>56353112</v>
      </c>
      <c r="D89" s="87">
        <v>41866.571087962962</v>
      </c>
      <c r="E89" s="1">
        <v>41866.575486111113</v>
      </c>
      <c r="F89" t="s">
        <v>440</v>
      </c>
      <c r="H89" t="s">
        <v>363</v>
      </c>
    </row>
    <row r="90" spans="1:8">
      <c r="A90">
        <v>87</v>
      </c>
      <c r="B90">
        <v>3408359990</v>
      </c>
      <c r="C90">
        <v>56353112</v>
      </c>
      <c r="D90" s="87">
        <v>41866.262962962966</v>
      </c>
      <c r="E90" s="1">
        <v>41866.268900462965</v>
      </c>
      <c r="F90" t="s">
        <v>442</v>
      </c>
      <c r="H90" t="s">
        <v>363</v>
      </c>
    </row>
    <row r="91" spans="1:8">
      <c r="A91">
        <v>88</v>
      </c>
      <c r="B91">
        <v>3406664418</v>
      </c>
      <c r="C91">
        <v>56353112</v>
      </c>
      <c r="D91" s="87">
        <v>41865.443090277775</v>
      </c>
      <c r="E91" s="1">
        <v>41865.448750000003</v>
      </c>
      <c r="F91" t="s">
        <v>444</v>
      </c>
      <c r="H91" t="s">
        <v>363</v>
      </c>
    </row>
    <row r="92" spans="1:8">
      <c r="A92">
        <v>89</v>
      </c>
      <c r="B92">
        <v>3406582650</v>
      </c>
      <c r="C92">
        <v>56353112</v>
      </c>
      <c r="D92" s="87">
        <v>41865.379930555559</v>
      </c>
      <c r="E92" s="1">
        <v>41865.391724537039</v>
      </c>
      <c r="F92" t="s">
        <v>449</v>
      </c>
      <c r="H92" t="s">
        <v>363</v>
      </c>
    </row>
    <row r="93" spans="1:8">
      <c r="A93">
        <v>90</v>
      </c>
      <c r="B93">
        <v>3405713775</v>
      </c>
      <c r="C93">
        <v>56353112</v>
      </c>
      <c r="D93" s="87">
        <v>41864.833321759259</v>
      </c>
      <c r="E93" s="1">
        <v>41864.837326388886</v>
      </c>
      <c r="F93" t="s">
        <v>452</v>
      </c>
      <c r="H93" t="s">
        <v>363</v>
      </c>
    </row>
    <row r="94" spans="1:8">
      <c r="A94">
        <v>92</v>
      </c>
      <c r="B94">
        <v>3405687020</v>
      </c>
      <c r="C94">
        <v>56353112</v>
      </c>
      <c r="D94" s="87">
        <v>41864.823472222219</v>
      </c>
      <c r="E94" s="1">
        <v>41864.824814814812</v>
      </c>
      <c r="F94" t="s">
        <v>452</v>
      </c>
      <c r="H94" t="s">
        <v>363</v>
      </c>
    </row>
    <row r="95" spans="1:8">
      <c r="A95">
        <v>93</v>
      </c>
      <c r="B95">
        <v>3405622805</v>
      </c>
      <c r="C95">
        <v>56353112</v>
      </c>
      <c r="D95" s="87">
        <v>41864.801377314812</v>
      </c>
      <c r="E95" s="1">
        <v>41864.808067129627</v>
      </c>
      <c r="F95" t="s">
        <v>456</v>
      </c>
      <c r="H95" t="s">
        <v>363</v>
      </c>
    </row>
    <row r="96" spans="1:8">
      <c r="A96">
        <v>94</v>
      </c>
      <c r="B96">
        <v>3405620311</v>
      </c>
      <c r="C96">
        <v>56353112</v>
      </c>
      <c r="D96" s="87">
        <v>41864.798437500001</v>
      </c>
      <c r="E96" s="1">
        <v>41864.812430555554</v>
      </c>
      <c r="F96" t="s">
        <v>452</v>
      </c>
      <c r="H96" t="s">
        <v>363</v>
      </c>
    </row>
    <row r="97" spans="1:8">
      <c r="A97">
        <v>95</v>
      </c>
      <c r="B97">
        <v>3405579912</v>
      </c>
      <c r="C97">
        <v>56353112</v>
      </c>
      <c r="D97" s="87">
        <v>41864.786400462966</v>
      </c>
      <c r="E97" s="1">
        <v>41864.787395833337</v>
      </c>
      <c r="F97" t="s">
        <v>466</v>
      </c>
      <c r="H97" t="s">
        <v>363</v>
      </c>
    </row>
    <row r="98" spans="1:8">
      <c r="A98">
        <v>96</v>
      </c>
      <c r="B98">
        <v>3405564381</v>
      </c>
      <c r="C98">
        <v>56353112</v>
      </c>
      <c r="D98" s="87">
        <v>41864.781041666669</v>
      </c>
      <c r="E98" s="1">
        <v>41864.785046296296</v>
      </c>
      <c r="F98" t="s">
        <v>468</v>
      </c>
      <c r="H98" t="s">
        <v>363</v>
      </c>
    </row>
    <row r="99" spans="1:8">
      <c r="A99">
        <v>97</v>
      </c>
      <c r="B99">
        <v>3404971364</v>
      </c>
      <c r="C99">
        <v>56353112</v>
      </c>
      <c r="D99" s="87">
        <v>41864.583599537036</v>
      </c>
      <c r="E99" s="1">
        <v>41864.587152777778</v>
      </c>
      <c r="F99" t="s">
        <v>469</v>
      </c>
      <c r="H99" t="s">
        <v>363</v>
      </c>
    </row>
    <row r="100" spans="1:8">
      <c r="A100">
        <v>98</v>
      </c>
      <c r="B100">
        <v>3404915974</v>
      </c>
      <c r="C100">
        <v>56353112</v>
      </c>
      <c r="D100" s="87">
        <v>41864.563958333332</v>
      </c>
      <c r="E100" s="1">
        <v>41864.57234953704</v>
      </c>
      <c r="F100" t="s">
        <v>470</v>
      </c>
      <c r="H100" t="s">
        <v>363</v>
      </c>
    </row>
    <row r="101" spans="1:8">
      <c r="A101">
        <v>99</v>
      </c>
      <c r="B101">
        <v>3404819488</v>
      </c>
      <c r="C101">
        <v>56353112</v>
      </c>
      <c r="D101" s="87">
        <v>41864.524675925924</v>
      </c>
      <c r="E101" s="1">
        <v>41864.543900462966</v>
      </c>
      <c r="F101" t="s">
        <v>473</v>
      </c>
      <c r="H101" t="s">
        <v>363</v>
      </c>
    </row>
    <row r="102" spans="1:8">
      <c r="A102">
        <v>100</v>
      </c>
      <c r="B102">
        <v>3404673496</v>
      </c>
      <c r="C102">
        <v>56353112</v>
      </c>
      <c r="D102" s="87">
        <v>41864.445127314815</v>
      </c>
      <c r="E102" s="1">
        <v>41864.448344907411</v>
      </c>
      <c r="F102" t="s">
        <v>479</v>
      </c>
      <c r="H102" t="s">
        <v>363</v>
      </c>
    </row>
    <row r="103" spans="1:8">
      <c r="A103">
        <v>101</v>
      </c>
      <c r="B103">
        <v>3404649219</v>
      </c>
      <c r="C103">
        <v>56353112</v>
      </c>
      <c r="D103" s="87">
        <v>41864.428749999999</v>
      </c>
      <c r="E103" s="1">
        <v>41864.433020833334</v>
      </c>
      <c r="F103" t="s">
        <v>482</v>
      </c>
      <c r="H103" t="s">
        <v>363</v>
      </c>
    </row>
    <row r="104" spans="1:8">
      <c r="A104">
        <v>102</v>
      </c>
      <c r="B104">
        <v>3404609526</v>
      </c>
      <c r="C104">
        <v>56353112</v>
      </c>
      <c r="D104" s="87">
        <v>41864.400763888887</v>
      </c>
      <c r="E104" s="1">
        <v>41864.402997685182</v>
      </c>
      <c r="F104" t="s">
        <v>486</v>
      </c>
      <c r="H104" t="s">
        <v>363</v>
      </c>
    </row>
    <row r="105" spans="1:8">
      <c r="A105">
        <v>103</v>
      </c>
      <c r="B105">
        <v>3403825335</v>
      </c>
      <c r="C105">
        <v>56353112</v>
      </c>
      <c r="D105" s="87">
        <v>41863.886562500003</v>
      </c>
      <c r="E105" s="1">
        <v>41863.892106481479</v>
      </c>
      <c r="F105" t="s">
        <v>488</v>
      </c>
      <c r="H105" t="s">
        <v>363</v>
      </c>
    </row>
    <row r="106" spans="1:8">
      <c r="A106">
        <v>104</v>
      </c>
      <c r="B106">
        <v>3403578135</v>
      </c>
      <c r="C106">
        <v>56353112</v>
      </c>
      <c r="D106" s="87">
        <v>41863.800381944442</v>
      </c>
      <c r="E106" s="1">
        <v>41863.810902777775</v>
      </c>
      <c r="F106" t="s">
        <v>489</v>
      </c>
      <c r="H106" t="s">
        <v>363</v>
      </c>
    </row>
    <row r="107" spans="1:8">
      <c r="A107">
        <v>105</v>
      </c>
      <c r="B107">
        <v>3403168313</v>
      </c>
      <c r="C107">
        <v>56353112</v>
      </c>
      <c r="D107" s="87">
        <v>41863.669328703705</v>
      </c>
      <c r="E107" s="1">
        <v>41863.674502314818</v>
      </c>
      <c r="F107" t="s">
        <v>495</v>
      </c>
      <c r="H107" t="s">
        <v>363</v>
      </c>
    </row>
    <row r="108" spans="1:8">
      <c r="A108">
        <v>106</v>
      </c>
      <c r="B108">
        <v>3402956520</v>
      </c>
      <c r="C108">
        <v>56353112</v>
      </c>
      <c r="D108" s="87">
        <v>41863.603437500002</v>
      </c>
      <c r="E108" s="1">
        <v>41863.608726851853</v>
      </c>
      <c r="F108" t="s">
        <v>499</v>
      </c>
      <c r="H108" t="s">
        <v>363</v>
      </c>
    </row>
    <row r="109" spans="1:8">
      <c r="A109">
        <v>107</v>
      </c>
      <c r="B109">
        <v>3402912264</v>
      </c>
      <c r="C109">
        <v>56353112</v>
      </c>
      <c r="D109" s="87">
        <v>41863.589432870373</v>
      </c>
      <c r="E109" s="1">
        <v>41863.594629629632</v>
      </c>
      <c r="F109" t="s">
        <v>502</v>
      </c>
      <c r="H109" t="s">
        <v>363</v>
      </c>
    </row>
    <row r="110" spans="1:8">
      <c r="A110">
        <v>108</v>
      </c>
      <c r="B110">
        <v>3402849256</v>
      </c>
      <c r="C110">
        <v>56353112</v>
      </c>
      <c r="D110" s="87">
        <v>41863.567847222221</v>
      </c>
      <c r="E110" s="1">
        <v>41863.570752314816</v>
      </c>
      <c r="F110" t="s">
        <v>507</v>
      </c>
      <c r="H110" t="s">
        <v>363</v>
      </c>
    </row>
    <row r="111" spans="1:8">
      <c r="A111">
        <v>109</v>
      </c>
      <c r="B111">
        <v>3402823419</v>
      </c>
      <c r="C111">
        <v>56353112</v>
      </c>
      <c r="D111" s="87">
        <v>41863.558807870373</v>
      </c>
      <c r="E111" s="1">
        <v>41863.56931712963</v>
      </c>
      <c r="F111" t="s">
        <v>509</v>
      </c>
      <c r="H111" t="s">
        <v>363</v>
      </c>
    </row>
    <row r="112" spans="1:8">
      <c r="A112">
        <v>110</v>
      </c>
      <c r="B112">
        <v>3402808033</v>
      </c>
      <c r="C112">
        <v>56353112</v>
      </c>
      <c r="D112" s="87">
        <v>41863.552847222221</v>
      </c>
      <c r="E112" s="1">
        <v>41863.558437500003</v>
      </c>
      <c r="F112" t="s">
        <v>516</v>
      </c>
      <c r="H112" t="s">
        <v>363</v>
      </c>
    </row>
    <row r="113" spans="1:8">
      <c r="A113">
        <v>111</v>
      </c>
      <c r="B113">
        <v>3402792567</v>
      </c>
      <c r="C113">
        <v>56353112</v>
      </c>
      <c r="D113" s="87">
        <v>41863.547384259262</v>
      </c>
      <c r="E113" s="1">
        <v>41863.555104166669</v>
      </c>
      <c r="F113" t="s">
        <v>518</v>
      </c>
      <c r="H113" t="s">
        <v>363</v>
      </c>
    </row>
    <row r="114" spans="1:8">
      <c r="A114">
        <v>112</v>
      </c>
      <c r="B114">
        <v>3401295150</v>
      </c>
      <c r="C114">
        <v>56353112</v>
      </c>
      <c r="D114" s="87">
        <v>41862.714629629627</v>
      </c>
      <c r="E114" s="1">
        <v>41862.72111111111</v>
      </c>
      <c r="F114" t="s">
        <v>174</v>
      </c>
      <c r="H114" t="s">
        <v>363</v>
      </c>
    </row>
    <row r="115" spans="1:8">
      <c r="A115">
        <v>113</v>
      </c>
      <c r="B115">
        <v>3399850224</v>
      </c>
      <c r="C115">
        <v>56353112</v>
      </c>
      <c r="D115" s="87">
        <v>41861.662303240744</v>
      </c>
      <c r="E115" s="1">
        <v>41861.669953703706</v>
      </c>
      <c r="F115" t="s">
        <v>528</v>
      </c>
      <c r="H115" t="s">
        <v>363</v>
      </c>
    </row>
    <row r="116" spans="1:8">
      <c r="A116">
        <v>114</v>
      </c>
      <c r="B116">
        <v>3399755599</v>
      </c>
      <c r="C116">
        <v>56353112</v>
      </c>
      <c r="D116" s="87">
        <v>41861.549421296295</v>
      </c>
      <c r="E116" s="1">
        <v>41861.557384259257</v>
      </c>
      <c r="F116" t="s">
        <v>533</v>
      </c>
      <c r="H116" t="s">
        <v>363</v>
      </c>
    </row>
    <row r="117" spans="1:8">
      <c r="A117">
        <v>115</v>
      </c>
      <c r="B117">
        <v>3399661615</v>
      </c>
      <c r="C117">
        <v>56353112</v>
      </c>
      <c r="D117" s="87">
        <v>41861.407025462962</v>
      </c>
      <c r="E117" s="1">
        <v>41861.413657407407</v>
      </c>
      <c r="F117" t="s">
        <v>533</v>
      </c>
      <c r="H117" t="s">
        <v>363</v>
      </c>
    </row>
    <row r="118" spans="1:8">
      <c r="A118">
        <v>116</v>
      </c>
      <c r="B118">
        <v>3399588589</v>
      </c>
      <c r="C118">
        <v>56353112</v>
      </c>
      <c r="D118" s="87">
        <v>41861.265277777777</v>
      </c>
      <c r="E118" s="1">
        <v>41861.270590277774</v>
      </c>
      <c r="F118" t="s">
        <v>540</v>
      </c>
      <c r="H118" t="s">
        <v>363</v>
      </c>
    </row>
    <row r="119" spans="1:8">
      <c r="A119">
        <v>117</v>
      </c>
      <c r="B119">
        <v>3399311369</v>
      </c>
      <c r="C119">
        <v>56353112</v>
      </c>
      <c r="D119" s="87">
        <v>41860.843321759261</v>
      </c>
      <c r="E119" s="1">
        <v>41860.874201388891</v>
      </c>
      <c r="F119" t="s">
        <v>543</v>
      </c>
      <c r="H119" t="s">
        <v>363</v>
      </c>
    </row>
    <row r="120" spans="1:8">
      <c r="A120">
        <v>118</v>
      </c>
      <c r="B120">
        <v>3399261551</v>
      </c>
      <c r="C120">
        <v>56353112</v>
      </c>
      <c r="D120" s="87">
        <v>41860.788437499999</v>
      </c>
      <c r="E120" s="1">
        <v>41860.793495370373</v>
      </c>
      <c r="F120" t="s">
        <v>546</v>
      </c>
      <c r="H120" t="s">
        <v>363</v>
      </c>
    </row>
    <row r="121" spans="1:8">
      <c r="A121">
        <v>119</v>
      </c>
      <c r="B121">
        <v>3399076424</v>
      </c>
      <c r="C121">
        <v>56353112</v>
      </c>
      <c r="D121" s="87">
        <v>41860.607303240744</v>
      </c>
      <c r="E121" s="1">
        <v>41860.618506944447</v>
      </c>
      <c r="F121" t="s">
        <v>549</v>
      </c>
      <c r="H121" t="s">
        <v>363</v>
      </c>
    </row>
    <row r="122" spans="1:8">
      <c r="A122">
        <v>120</v>
      </c>
      <c r="B122">
        <v>3399017089</v>
      </c>
      <c r="C122">
        <v>56353112</v>
      </c>
      <c r="D122" s="87">
        <v>41860.54414351852</v>
      </c>
      <c r="E122" s="1">
        <v>41860.55636574074</v>
      </c>
      <c r="F122" t="s">
        <v>558</v>
      </c>
      <c r="H122" t="s">
        <v>363</v>
      </c>
    </row>
    <row r="123" spans="1:8">
      <c r="A123">
        <v>121</v>
      </c>
      <c r="B123">
        <v>3398841507</v>
      </c>
      <c r="C123">
        <v>56353112</v>
      </c>
      <c r="D123" s="87">
        <v>41860.317118055558</v>
      </c>
      <c r="E123" s="1">
        <v>41860.32271990741</v>
      </c>
      <c r="F123" t="s">
        <v>564</v>
      </c>
      <c r="H123" t="s">
        <v>363</v>
      </c>
    </row>
    <row r="124" spans="1:8">
      <c r="A124">
        <v>122</v>
      </c>
      <c r="B124">
        <v>3397190939</v>
      </c>
      <c r="C124">
        <v>56353112</v>
      </c>
      <c r="D124" s="87">
        <v>41859.336504629631</v>
      </c>
      <c r="E124" s="1">
        <v>41859.343831018516</v>
      </c>
      <c r="F124" t="s">
        <v>565</v>
      </c>
      <c r="H124" t="s">
        <v>363</v>
      </c>
    </row>
    <row r="125" spans="1:8">
      <c r="A125">
        <v>123</v>
      </c>
      <c r="B125">
        <v>3396540092</v>
      </c>
      <c r="C125">
        <v>56353112</v>
      </c>
      <c r="D125" s="87">
        <v>41858.901307870372</v>
      </c>
      <c r="E125" s="1">
        <v>41858.909074074072</v>
      </c>
      <c r="F125" t="s">
        <v>571</v>
      </c>
      <c r="H125" t="s">
        <v>363</v>
      </c>
    </row>
    <row r="126" spans="1:8">
      <c r="A126">
        <v>124</v>
      </c>
      <c r="B126">
        <v>3396358234</v>
      </c>
      <c r="C126">
        <v>56353112</v>
      </c>
      <c r="D126" s="87">
        <v>41858.828125</v>
      </c>
      <c r="E126" s="1">
        <v>41858.83258101852</v>
      </c>
      <c r="F126" t="s">
        <v>572</v>
      </c>
      <c r="H126" t="s">
        <v>363</v>
      </c>
    </row>
    <row r="127" spans="1:8">
      <c r="A127">
        <v>125</v>
      </c>
      <c r="B127">
        <v>3396336319</v>
      </c>
      <c r="C127">
        <v>56353112</v>
      </c>
      <c r="D127" s="87">
        <v>41858.819652777776</v>
      </c>
      <c r="E127" s="1">
        <v>41858.826817129629</v>
      </c>
      <c r="F127" t="s">
        <v>573</v>
      </c>
      <c r="H127" t="s">
        <v>363</v>
      </c>
    </row>
    <row r="128" spans="1:8">
      <c r="A128">
        <v>126</v>
      </c>
      <c r="B128">
        <v>3396123845</v>
      </c>
      <c r="C128">
        <v>56353112</v>
      </c>
      <c r="D128" s="87">
        <v>41858.741053240738</v>
      </c>
      <c r="E128" s="1">
        <v>41858.741979166669</v>
      </c>
      <c r="F128" t="s">
        <v>577</v>
      </c>
      <c r="H128" t="s">
        <v>363</v>
      </c>
    </row>
    <row r="129" spans="1:8">
      <c r="A129">
        <v>127</v>
      </c>
      <c r="B129">
        <v>3396009776</v>
      </c>
      <c r="C129">
        <v>56353112</v>
      </c>
      <c r="D129" s="87">
        <v>41858.698900462965</v>
      </c>
      <c r="E129" s="1">
        <v>41858.703576388885</v>
      </c>
      <c r="F129" t="s">
        <v>579</v>
      </c>
      <c r="H129" t="s">
        <v>363</v>
      </c>
    </row>
    <row r="130" spans="1:8">
      <c r="A130">
        <v>128</v>
      </c>
      <c r="B130">
        <v>3395806130</v>
      </c>
      <c r="C130">
        <v>56353112</v>
      </c>
      <c r="D130" s="87">
        <v>41858.629386574074</v>
      </c>
      <c r="E130" s="1">
        <v>41858.632708333331</v>
      </c>
      <c r="F130" t="s">
        <v>583</v>
      </c>
      <c r="H130" t="s">
        <v>363</v>
      </c>
    </row>
    <row r="131" spans="1:8">
      <c r="A131">
        <v>129</v>
      </c>
      <c r="B131">
        <v>3395283682</v>
      </c>
      <c r="C131">
        <v>56353112</v>
      </c>
      <c r="D131" s="87">
        <v>41858.381064814814</v>
      </c>
      <c r="E131" s="1">
        <v>41858.385694444441</v>
      </c>
      <c r="F131" t="s">
        <v>585</v>
      </c>
      <c r="H131" t="s">
        <v>363</v>
      </c>
    </row>
    <row r="132" spans="1:8">
      <c r="A132">
        <v>130</v>
      </c>
      <c r="B132">
        <v>3395206946</v>
      </c>
      <c r="C132">
        <v>56353112</v>
      </c>
      <c r="D132" s="87">
        <v>41858.324548611112</v>
      </c>
      <c r="E132" s="1">
        <v>41858.331701388888</v>
      </c>
      <c r="F132" t="s">
        <v>588</v>
      </c>
      <c r="H132" t="s">
        <v>363</v>
      </c>
    </row>
    <row r="133" spans="1:8">
      <c r="A133">
        <v>131</v>
      </c>
      <c r="B133">
        <v>3395199698</v>
      </c>
      <c r="C133">
        <v>56353112</v>
      </c>
      <c r="D133" s="87">
        <v>41858.318888888891</v>
      </c>
      <c r="E133" s="1">
        <v>41858.327835648146</v>
      </c>
      <c r="F133" t="s">
        <v>591</v>
      </c>
      <c r="H133" t="s">
        <v>363</v>
      </c>
    </row>
    <row r="134" spans="1:8">
      <c r="A134">
        <v>132</v>
      </c>
      <c r="B134">
        <v>3395173088</v>
      </c>
      <c r="C134">
        <v>56353112</v>
      </c>
      <c r="D134" s="87">
        <v>41858.300196759257</v>
      </c>
      <c r="E134" s="1">
        <v>41858.305462962962</v>
      </c>
      <c r="F134" t="s">
        <v>596</v>
      </c>
      <c r="H134" t="s">
        <v>363</v>
      </c>
    </row>
    <row r="135" spans="1:8">
      <c r="A135">
        <v>133</v>
      </c>
      <c r="B135">
        <v>3394493674</v>
      </c>
      <c r="C135">
        <v>56353112</v>
      </c>
      <c r="D135" s="87">
        <v>41857.865254629629</v>
      </c>
      <c r="E135" s="1">
        <v>41857.873124999998</v>
      </c>
      <c r="F135" t="s">
        <v>598</v>
      </c>
      <c r="H135" t="s">
        <v>363</v>
      </c>
    </row>
    <row r="136" spans="1:8">
      <c r="A136">
        <v>134</v>
      </c>
      <c r="B136">
        <v>3394408849</v>
      </c>
      <c r="C136">
        <v>56353112</v>
      </c>
      <c r="D136" s="87">
        <v>41857.834733796299</v>
      </c>
      <c r="E136" s="1">
        <v>41857.839398148149</v>
      </c>
      <c r="F136" t="s">
        <v>601</v>
      </c>
      <c r="H136" t="s">
        <v>363</v>
      </c>
    </row>
    <row r="137" spans="1:8">
      <c r="A137">
        <v>135</v>
      </c>
      <c r="B137">
        <v>3394349827</v>
      </c>
      <c r="C137">
        <v>56353112</v>
      </c>
      <c r="D137" s="87">
        <v>41857.813275462962</v>
      </c>
      <c r="E137" s="1">
        <v>41857.821504629632</v>
      </c>
      <c r="F137" t="s">
        <v>604</v>
      </c>
      <c r="H137" t="s">
        <v>363</v>
      </c>
    </row>
    <row r="138" spans="1:8">
      <c r="A138">
        <v>136</v>
      </c>
      <c r="B138">
        <v>3394001350</v>
      </c>
      <c r="C138">
        <v>56353112</v>
      </c>
      <c r="D138" s="87">
        <v>41857.687858796293</v>
      </c>
      <c r="E138" s="1">
        <v>41857.692384259259</v>
      </c>
      <c r="F138" t="s">
        <v>607</v>
      </c>
      <c r="H138" t="s">
        <v>363</v>
      </c>
    </row>
    <row r="139" spans="1:8">
      <c r="A139">
        <v>137</v>
      </c>
      <c r="B139">
        <v>3393501515</v>
      </c>
      <c r="C139">
        <v>56353112</v>
      </c>
      <c r="D139" s="87">
        <v>41857.512974537036</v>
      </c>
      <c r="E139" s="1">
        <v>41857.522245370368</v>
      </c>
      <c r="F139" t="s">
        <v>612</v>
      </c>
      <c r="H139" t="s">
        <v>363</v>
      </c>
    </row>
    <row r="140" spans="1:8">
      <c r="A140">
        <v>138</v>
      </c>
      <c r="B140">
        <v>3393423224</v>
      </c>
      <c r="C140">
        <v>56353112</v>
      </c>
      <c r="D140" s="87">
        <v>41857.470983796295</v>
      </c>
      <c r="E140" s="1">
        <v>41857.477372685185</v>
      </c>
      <c r="F140" t="s">
        <v>615</v>
      </c>
      <c r="H140" t="s">
        <v>363</v>
      </c>
    </row>
    <row r="141" spans="1:8">
      <c r="A141">
        <v>139</v>
      </c>
      <c r="B141">
        <v>3393408759</v>
      </c>
      <c r="C141">
        <v>56353112</v>
      </c>
      <c r="D141" s="87">
        <v>41857.462604166663</v>
      </c>
      <c r="E141" s="1">
        <v>41857.466238425928</v>
      </c>
      <c r="F141" t="s">
        <v>620</v>
      </c>
      <c r="H141" t="s">
        <v>363</v>
      </c>
    </row>
    <row r="142" spans="1:8">
      <c r="A142">
        <v>140</v>
      </c>
      <c r="B142">
        <v>3393407859</v>
      </c>
      <c r="C142">
        <v>56353112</v>
      </c>
      <c r="D142" s="87">
        <v>41857.450277777774</v>
      </c>
      <c r="E142" s="1">
        <v>41857.464733796296</v>
      </c>
      <c r="F142" t="s">
        <v>624</v>
      </c>
      <c r="H142" t="s">
        <v>363</v>
      </c>
    </row>
    <row r="143" spans="1:8">
      <c r="A143">
        <v>141</v>
      </c>
      <c r="B143">
        <v>3393366389</v>
      </c>
      <c r="C143">
        <v>56353112</v>
      </c>
      <c r="D143" s="87">
        <v>41857.433564814812</v>
      </c>
      <c r="E143" s="1">
        <v>41857.439849537041</v>
      </c>
      <c r="F143" t="s">
        <v>626</v>
      </c>
      <c r="H143" t="s">
        <v>363</v>
      </c>
    </row>
    <row r="144" spans="1:8">
      <c r="A144">
        <v>142</v>
      </c>
      <c r="B144">
        <v>3393347688</v>
      </c>
      <c r="C144">
        <v>56353112</v>
      </c>
      <c r="D144" s="87">
        <v>41857.419953703706</v>
      </c>
      <c r="E144" s="1">
        <v>41857.424768518518</v>
      </c>
      <c r="F144" t="s">
        <v>629</v>
      </c>
      <c r="H144" t="s">
        <v>363</v>
      </c>
    </row>
    <row r="145" spans="1:8">
      <c r="A145">
        <v>143</v>
      </c>
      <c r="B145">
        <v>3393242329</v>
      </c>
      <c r="C145">
        <v>56353112</v>
      </c>
      <c r="D145" s="87">
        <v>41857.341180555559</v>
      </c>
      <c r="E145" s="1">
        <v>41857.347858796296</v>
      </c>
      <c r="F145" t="s">
        <v>630</v>
      </c>
      <c r="H145" t="s">
        <v>363</v>
      </c>
    </row>
    <row r="146" spans="1:8">
      <c r="A146">
        <v>144</v>
      </c>
      <c r="B146">
        <v>3393203566</v>
      </c>
      <c r="C146">
        <v>56353112</v>
      </c>
      <c r="D146" s="87">
        <v>41857.30978009259</v>
      </c>
      <c r="E146" s="1">
        <v>41857.314386574071</v>
      </c>
      <c r="F146" t="s">
        <v>636</v>
      </c>
      <c r="H146" t="s">
        <v>363</v>
      </c>
    </row>
    <row r="147" spans="1:8">
      <c r="A147">
        <v>145</v>
      </c>
      <c r="B147">
        <v>3393193446</v>
      </c>
      <c r="C147">
        <v>56353112</v>
      </c>
      <c r="D147" s="87">
        <v>41857.301134259258</v>
      </c>
      <c r="E147" s="1">
        <v>41857.308344907404</v>
      </c>
      <c r="F147" t="s">
        <v>638</v>
      </c>
      <c r="H147" t="s">
        <v>363</v>
      </c>
    </row>
    <row r="148" spans="1:8">
      <c r="A148">
        <v>146</v>
      </c>
      <c r="B148">
        <v>3393160941</v>
      </c>
      <c r="C148">
        <v>56353112</v>
      </c>
      <c r="D148" s="87">
        <v>41857.272546296299</v>
      </c>
      <c r="E148" s="1">
        <v>41857.277569444443</v>
      </c>
      <c r="F148" t="s">
        <v>641</v>
      </c>
      <c r="H148" t="s">
        <v>363</v>
      </c>
    </row>
    <row r="149" spans="1:8">
      <c r="A149">
        <v>147</v>
      </c>
      <c r="B149">
        <v>3392969030</v>
      </c>
      <c r="C149">
        <v>56353112</v>
      </c>
      <c r="D149" s="87">
        <v>41857.11178240741</v>
      </c>
      <c r="E149" s="1">
        <v>41857.120208333334</v>
      </c>
      <c r="F149" t="s">
        <v>643</v>
      </c>
      <c r="H149" t="s">
        <v>363</v>
      </c>
    </row>
    <row r="150" spans="1:8">
      <c r="A150">
        <v>148</v>
      </c>
      <c r="B150">
        <v>3392696538</v>
      </c>
      <c r="C150">
        <v>56353112</v>
      </c>
      <c r="D150" s="87">
        <v>41856.957777777781</v>
      </c>
      <c r="E150" s="1">
        <v>41856.963703703703</v>
      </c>
      <c r="F150" t="s">
        <v>649</v>
      </c>
      <c r="H150" t="s">
        <v>363</v>
      </c>
    </row>
    <row r="151" spans="1:8">
      <c r="A151">
        <v>149</v>
      </c>
      <c r="B151">
        <v>3392682044</v>
      </c>
      <c r="C151">
        <v>56353112</v>
      </c>
      <c r="D151" s="87">
        <v>41856.950578703705</v>
      </c>
      <c r="E151" s="1">
        <v>41856.960960648146</v>
      </c>
      <c r="F151" t="s">
        <v>654</v>
      </c>
      <c r="H151" t="s">
        <v>363</v>
      </c>
    </row>
    <row r="152" spans="1:8">
      <c r="A152">
        <v>150</v>
      </c>
      <c r="B152">
        <v>3392675632</v>
      </c>
      <c r="C152">
        <v>56353112</v>
      </c>
      <c r="D152" s="87">
        <v>41856.94730324074</v>
      </c>
      <c r="E152" s="1">
        <v>41856.95207175926</v>
      </c>
      <c r="F152" t="s">
        <v>657</v>
      </c>
      <c r="H152" t="s">
        <v>363</v>
      </c>
    </row>
    <row r="153" spans="1:8">
      <c r="A153">
        <v>151</v>
      </c>
      <c r="B153">
        <v>3392662090</v>
      </c>
      <c r="C153">
        <v>56353112</v>
      </c>
      <c r="D153" s="87">
        <v>41856.938043981485</v>
      </c>
      <c r="E153" s="1">
        <v>41856.946689814817</v>
      </c>
      <c r="F153" t="s">
        <v>662</v>
      </c>
      <c r="H153" t="s">
        <v>363</v>
      </c>
    </row>
    <row r="154" spans="1:8">
      <c r="A154">
        <v>152</v>
      </c>
      <c r="B154">
        <v>3392643369</v>
      </c>
      <c r="C154">
        <v>56353112</v>
      </c>
      <c r="D154" s="87">
        <v>41856.932939814818</v>
      </c>
      <c r="E154" s="1">
        <v>41856.936898148146</v>
      </c>
      <c r="F154" t="s">
        <v>668</v>
      </c>
      <c r="H154" t="s">
        <v>363</v>
      </c>
    </row>
    <row r="155" spans="1:8">
      <c r="A155">
        <v>153</v>
      </c>
      <c r="B155">
        <v>3392641614</v>
      </c>
      <c r="C155">
        <v>56353112</v>
      </c>
      <c r="D155" s="87">
        <v>41856.932280092595</v>
      </c>
      <c r="E155" s="1">
        <v>41856.936608796299</v>
      </c>
      <c r="F155" t="s">
        <v>670</v>
      </c>
      <c r="H155" t="s">
        <v>363</v>
      </c>
    </row>
    <row r="156" spans="1:8">
      <c r="A156">
        <v>154</v>
      </c>
      <c r="B156">
        <v>3392607043</v>
      </c>
      <c r="C156">
        <v>56353112</v>
      </c>
      <c r="D156" s="87">
        <v>41856.918263888889</v>
      </c>
      <c r="E156" s="1">
        <v>41856.922766203701</v>
      </c>
      <c r="F156" t="s">
        <v>672</v>
      </c>
      <c r="H156" t="s">
        <v>363</v>
      </c>
    </row>
    <row r="157" spans="1:8">
      <c r="A157">
        <v>155</v>
      </c>
      <c r="B157">
        <v>3392597790</v>
      </c>
      <c r="C157">
        <v>56353112</v>
      </c>
      <c r="D157" s="87">
        <v>41856.913993055554</v>
      </c>
      <c r="E157" s="1">
        <v>41856.91920138889</v>
      </c>
      <c r="F157" t="s">
        <v>675</v>
      </c>
      <c r="H157" t="s">
        <v>363</v>
      </c>
    </row>
    <row r="158" spans="1:8">
      <c r="A158">
        <v>156</v>
      </c>
      <c r="B158">
        <v>3392589953</v>
      </c>
      <c r="C158">
        <v>56353112</v>
      </c>
      <c r="D158" s="87">
        <v>41856.909942129627</v>
      </c>
      <c r="E158" s="1">
        <v>41856.914224537039</v>
      </c>
      <c r="F158" t="s">
        <v>679</v>
      </c>
      <c r="H158" t="s">
        <v>363</v>
      </c>
    </row>
    <row r="159" spans="1:8">
      <c r="A159">
        <v>157</v>
      </c>
      <c r="B159">
        <v>3392568683</v>
      </c>
      <c r="C159">
        <v>56353112</v>
      </c>
      <c r="D159" s="87">
        <v>41856.901886574073</v>
      </c>
      <c r="E159" s="1">
        <v>41856.908229166664</v>
      </c>
      <c r="F159" t="s">
        <v>681</v>
      </c>
      <c r="H159" t="s">
        <v>363</v>
      </c>
    </row>
    <row r="160" spans="1:8">
      <c r="A160">
        <v>158</v>
      </c>
      <c r="B160">
        <v>3392565648</v>
      </c>
      <c r="C160">
        <v>56353112</v>
      </c>
      <c r="D160" s="87">
        <v>41856.900659722225</v>
      </c>
      <c r="E160" s="1">
        <v>41856.908356481479</v>
      </c>
      <c r="F160" t="s">
        <v>686</v>
      </c>
      <c r="H160" t="s">
        <v>363</v>
      </c>
    </row>
    <row r="161" spans="1:8">
      <c r="A161">
        <v>159</v>
      </c>
      <c r="B161">
        <v>3392565301</v>
      </c>
      <c r="C161">
        <v>56353112</v>
      </c>
      <c r="D161" s="87">
        <v>41856.900405092594</v>
      </c>
      <c r="E161" s="1">
        <v>41856.901967592596</v>
      </c>
      <c r="F161" t="s">
        <v>688</v>
      </c>
      <c r="H161" t="s">
        <v>363</v>
      </c>
    </row>
    <row r="162" spans="1:8">
      <c r="A162">
        <v>160</v>
      </c>
      <c r="B162">
        <v>3392552731</v>
      </c>
      <c r="C162">
        <v>56353112</v>
      </c>
      <c r="D162" s="87">
        <v>41856.894444444442</v>
      </c>
      <c r="E162" s="1">
        <v>41856.903078703705</v>
      </c>
      <c r="F162" t="s">
        <v>690</v>
      </c>
      <c r="H162" t="s">
        <v>363</v>
      </c>
    </row>
    <row r="163" spans="1:8">
      <c r="A163">
        <v>161</v>
      </c>
      <c r="B163">
        <v>3392552233</v>
      </c>
      <c r="C163">
        <v>56353112</v>
      </c>
      <c r="D163" s="87">
        <v>41856.895011574074</v>
      </c>
      <c r="E163" s="1">
        <v>41856.896053240744</v>
      </c>
      <c r="F163" t="s">
        <v>694</v>
      </c>
      <c r="H163" t="s">
        <v>363</v>
      </c>
    </row>
    <row r="164" spans="1:8">
      <c r="A164">
        <v>162</v>
      </c>
      <c r="B164">
        <v>3392550791</v>
      </c>
      <c r="C164">
        <v>56353112</v>
      </c>
      <c r="D164" s="87">
        <v>41856.894444444442</v>
      </c>
      <c r="E164" s="1">
        <v>41856.894930555558</v>
      </c>
      <c r="F164" t="s">
        <v>690</v>
      </c>
      <c r="H164" t="s">
        <v>363</v>
      </c>
    </row>
    <row r="165" spans="1:8">
      <c r="A165">
        <v>163</v>
      </c>
      <c r="B165">
        <v>3392542185</v>
      </c>
      <c r="C165">
        <v>56353112</v>
      </c>
      <c r="D165" s="87">
        <v>41856.890682870369</v>
      </c>
      <c r="E165" s="1">
        <v>41856.897048611114</v>
      </c>
      <c r="F165" t="s">
        <v>695</v>
      </c>
      <c r="H165" t="s">
        <v>363</v>
      </c>
    </row>
    <row r="166" spans="1:8">
      <c r="A166">
        <v>164</v>
      </c>
      <c r="B166">
        <v>3392533039</v>
      </c>
      <c r="C166">
        <v>56353112</v>
      </c>
      <c r="D166" s="87">
        <v>41856.887129629627</v>
      </c>
      <c r="E166" s="1">
        <v>41856.891412037039</v>
      </c>
      <c r="F166" t="s">
        <v>699</v>
      </c>
      <c r="H166" t="s">
        <v>363</v>
      </c>
    </row>
    <row r="167" spans="1:8">
      <c r="A167">
        <v>165</v>
      </c>
      <c r="B167">
        <v>3392532142</v>
      </c>
      <c r="C167">
        <v>56353112</v>
      </c>
      <c r="D167" s="87">
        <v>41856.886701388888</v>
      </c>
      <c r="E167" s="1">
        <v>41856.893009259256</v>
      </c>
      <c r="F167" t="s">
        <v>702</v>
      </c>
      <c r="H167" t="s">
        <v>363</v>
      </c>
    </row>
    <row r="168" spans="1:8">
      <c r="A168">
        <v>166</v>
      </c>
      <c r="B168">
        <v>3392515333</v>
      </c>
      <c r="C168">
        <v>56353112</v>
      </c>
      <c r="D168" s="87">
        <v>41856.880879629629</v>
      </c>
      <c r="E168" s="1">
        <v>41856.885231481479</v>
      </c>
      <c r="F168" t="s">
        <v>706</v>
      </c>
      <c r="H168" t="s">
        <v>363</v>
      </c>
    </row>
    <row r="169" spans="1:8">
      <c r="A169">
        <v>167</v>
      </c>
      <c r="B169">
        <v>3392500771</v>
      </c>
      <c r="C169">
        <v>56353112</v>
      </c>
      <c r="D169" s="87">
        <v>41856.875173611108</v>
      </c>
      <c r="E169" s="1">
        <v>41856.88077546296</v>
      </c>
      <c r="F169" t="s">
        <v>706</v>
      </c>
      <c r="H169" t="s">
        <v>363</v>
      </c>
    </row>
    <row r="170" spans="1:8">
      <c r="A170">
        <v>168</v>
      </c>
      <c r="B170">
        <v>3392474694</v>
      </c>
      <c r="C170">
        <v>56353112</v>
      </c>
      <c r="D170" s="87">
        <v>41856.866296296299</v>
      </c>
      <c r="E170" s="1">
        <v>41856.873564814814</v>
      </c>
      <c r="F170" t="s">
        <v>713</v>
      </c>
      <c r="H170" t="s">
        <v>363</v>
      </c>
    </row>
    <row r="171" spans="1:8">
      <c r="A171">
        <v>169</v>
      </c>
      <c r="B171">
        <v>3392474122</v>
      </c>
      <c r="C171">
        <v>56353112</v>
      </c>
      <c r="D171" s="87">
        <v>41856.866099537037</v>
      </c>
      <c r="E171" s="1">
        <v>41856.873819444445</v>
      </c>
      <c r="F171" t="s">
        <v>717</v>
      </c>
      <c r="H171" t="s">
        <v>363</v>
      </c>
    </row>
    <row r="172" spans="1:8">
      <c r="A172">
        <v>170</v>
      </c>
      <c r="B172">
        <v>3392466665</v>
      </c>
      <c r="C172">
        <v>56353112</v>
      </c>
      <c r="D172" s="87">
        <v>41856.863657407404</v>
      </c>
      <c r="E172" s="1">
        <v>41856.868368055555</v>
      </c>
      <c r="F172" t="s">
        <v>720</v>
      </c>
      <c r="H172" t="s">
        <v>363</v>
      </c>
    </row>
    <row r="173" spans="1:8">
      <c r="A173">
        <v>171</v>
      </c>
      <c r="B173">
        <v>3392458225</v>
      </c>
      <c r="C173">
        <v>56353112</v>
      </c>
      <c r="D173" s="87">
        <v>41856.859953703701</v>
      </c>
      <c r="E173" s="1">
        <v>41856.865335648145</v>
      </c>
      <c r="F173" t="s">
        <v>717</v>
      </c>
      <c r="H173" t="s">
        <v>363</v>
      </c>
    </row>
    <row r="174" spans="1:8">
      <c r="A174">
        <v>172</v>
      </c>
      <c r="B174">
        <v>3392442741</v>
      </c>
      <c r="C174">
        <v>56353112</v>
      </c>
      <c r="D174" s="87">
        <v>41856.855752314812</v>
      </c>
      <c r="E174" s="1">
        <v>41856.86042824074</v>
      </c>
      <c r="F174" t="s">
        <v>724</v>
      </c>
      <c r="H174" t="s">
        <v>363</v>
      </c>
    </row>
    <row r="175" spans="1:8">
      <c r="A175">
        <v>173</v>
      </c>
      <c r="B175">
        <v>3392435596</v>
      </c>
      <c r="C175">
        <v>56353112</v>
      </c>
      <c r="D175" s="87">
        <v>41856.853784722225</v>
      </c>
      <c r="E175" s="1">
        <v>41856.858124999999</v>
      </c>
      <c r="F175" t="s">
        <v>725</v>
      </c>
      <c r="H175" t="s">
        <v>363</v>
      </c>
    </row>
    <row r="176" spans="1:8">
      <c r="A176">
        <v>174</v>
      </c>
      <c r="B176">
        <v>3392390378</v>
      </c>
      <c r="C176">
        <v>56353112</v>
      </c>
      <c r="D176" s="87">
        <v>41856.838831018518</v>
      </c>
      <c r="E176" s="1">
        <v>41856.843807870369</v>
      </c>
      <c r="F176" t="s">
        <v>726</v>
      </c>
      <c r="H176" t="s">
        <v>363</v>
      </c>
    </row>
    <row r="177" spans="1:8">
      <c r="A177">
        <v>175</v>
      </c>
      <c r="B177">
        <v>3392366209</v>
      </c>
      <c r="C177">
        <v>56353112</v>
      </c>
      <c r="D177" s="87">
        <v>41856.830717592595</v>
      </c>
      <c r="E177" s="1">
        <v>41856.833877314813</v>
      </c>
      <c r="F177" t="s">
        <v>729</v>
      </c>
      <c r="H177" t="s">
        <v>363</v>
      </c>
    </row>
    <row r="178" spans="1:8">
      <c r="A178">
        <v>176</v>
      </c>
      <c r="B178">
        <v>3392359566</v>
      </c>
      <c r="C178">
        <v>56353112</v>
      </c>
      <c r="D178" s="87">
        <v>41856.828611111108</v>
      </c>
      <c r="E178" s="1">
        <v>41856.834120370368</v>
      </c>
      <c r="F178" t="s">
        <v>731</v>
      </c>
      <c r="H178" t="s">
        <v>363</v>
      </c>
    </row>
    <row r="179" spans="1:8">
      <c r="A179">
        <v>177</v>
      </c>
      <c r="B179">
        <v>3392358563</v>
      </c>
      <c r="C179">
        <v>56353112</v>
      </c>
      <c r="D179" s="87">
        <v>41856.828414351854</v>
      </c>
      <c r="E179" s="1">
        <v>41856.829780092594</v>
      </c>
      <c r="F179" t="s">
        <v>736</v>
      </c>
      <c r="H179" t="s">
        <v>363</v>
      </c>
    </row>
    <row r="180" spans="1:8">
      <c r="A180">
        <v>178</v>
      </c>
      <c r="B180">
        <v>3392354332</v>
      </c>
      <c r="C180">
        <v>56353112</v>
      </c>
      <c r="D180" s="87">
        <v>41856.826840277776</v>
      </c>
      <c r="E180" s="1">
        <v>41856.830810185187</v>
      </c>
      <c r="F180" t="s">
        <v>737</v>
      </c>
      <c r="H180" t="s">
        <v>363</v>
      </c>
    </row>
    <row r="181" spans="1:8">
      <c r="A181">
        <v>179</v>
      </c>
      <c r="B181">
        <v>3392314895</v>
      </c>
      <c r="C181">
        <v>56353112</v>
      </c>
      <c r="D181" s="87">
        <v>41856.814293981479</v>
      </c>
      <c r="E181" s="1">
        <v>41856.820613425924</v>
      </c>
      <c r="F181" t="s">
        <v>740</v>
      </c>
      <c r="H181" t="s">
        <v>363</v>
      </c>
    </row>
    <row r="182" spans="1:8">
      <c r="A182">
        <v>180</v>
      </c>
      <c r="B182">
        <v>3392307316</v>
      </c>
      <c r="C182">
        <v>56353112</v>
      </c>
      <c r="D182" s="87">
        <v>41856.807013888887</v>
      </c>
      <c r="E182" s="1">
        <v>41856.812881944446</v>
      </c>
      <c r="F182" t="s">
        <v>745</v>
      </c>
      <c r="H182" t="s">
        <v>363</v>
      </c>
    </row>
    <row r="183" spans="1:8">
      <c r="A183">
        <v>181</v>
      </c>
      <c r="B183">
        <v>3392300411</v>
      </c>
      <c r="C183">
        <v>56353112</v>
      </c>
      <c r="D183" s="87">
        <v>41856.809710648151</v>
      </c>
      <c r="E183" s="1">
        <v>41856.811944444446</v>
      </c>
      <c r="F183" t="s">
        <v>747</v>
      </c>
      <c r="H183" t="s">
        <v>363</v>
      </c>
    </row>
    <row r="184" spans="1:8">
      <c r="A184">
        <v>182</v>
      </c>
      <c r="B184">
        <v>3392291702</v>
      </c>
      <c r="C184">
        <v>56353112</v>
      </c>
      <c r="D184" s="87">
        <v>41856.807013888887</v>
      </c>
      <c r="E184" s="1">
        <v>41856.811805555553</v>
      </c>
      <c r="F184" t="s">
        <v>745</v>
      </c>
      <c r="H184" t="s">
        <v>363</v>
      </c>
    </row>
    <row r="185" spans="1:8">
      <c r="A185">
        <v>183</v>
      </c>
      <c r="B185">
        <v>3392282082</v>
      </c>
      <c r="C185">
        <v>56353112</v>
      </c>
      <c r="D185" s="87">
        <v>41856.803773148145</v>
      </c>
      <c r="E185" s="1">
        <v>41856.807997685188</v>
      </c>
      <c r="F185" t="s">
        <v>751</v>
      </c>
      <c r="H185" t="s">
        <v>363</v>
      </c>
    </row>
    <row r="186" spans="1:8">
      <c r="A186">
        <v>184</v>
      </c>
      <c r="B186">
        <v>3392259181</v>
      </c>
      <c r="C186">
        <v>56353112</v>
      </c>
      <c r="D186" s="87">
        <v>41856.796030092592</v>
      </c>
      <c r="E186" s="1">
        <v>41856.802685185183</v>
      </c>
      <c r="F186" t="s">
        <v>753</v>
      </c>
      <c r="H186" t="s">
        <v>363</v>
      </c>
    </row>
    <row r="187" spans="1:8">
      <c r="A187">
        <v>185</v>
      </c>
      <c r="B187">
        <v>3392220453</v>
      </c>
      <c r="C187">
        <v>56353112</v>
      </c>
      <c r="D187" s="87">
        <v>41856.783067129632</v>
      </c>
      <c r="E187" s="1">
        <v>41856.785555555558</v>
      </c>
      <c r="F187" t="s">
        <v>756</v>
      </c>
      <c r="H187" t="s">
        <v>363</v>
      </c>
    </row>
    <row r="188" spans="1:8">
      <c r="A188">
        <v>186</v>
      </c>
      <c r="B188">
        <v>3392219467</v>
      </c>
      <c r="C188">
        <v>56353112</v>
      </c>
      <c r="D188" s="87">
        <v>41856.783067129632</v>
      </c>
      <c r="E188" s="1">
        <v>41856.783680555556</v>
      </c>
      <c r="F188" t="s">
        <v>756</v>
      </c>
      <c r="H188" t="s">
        <v>363</v>
      </c>
    </row>
    <row r="189" spans="1:8">
      <c r="A189">
        <v>187</v>
      </c>
      <c r="B189">
        <v>3392201111</v>
      </c>
      <c r="C189">
        <v>56353112</v>
      </c>
      <c r="D189" s="87">
        <v>41856.776643518519</v>
      </c>
      <c r="E189" s="1">
        <v>41856.784791666665</v>
      </c>
      <c r="F189" t="s">
        <v>757</v>
      </c>
      <c r="H189" t="s">
        <v>363</v>
      </c>
    </row>
    <row r="190" spans="1:8">
      <c r="A190">
        <v>188</v>
      </c>
      <c r="B190">
        <v>3392191305</v>
      </c>
      <c r="C190">
        <v>56353112</v>
      </c>
      <c r="D190" s="87">
        <v>41856.773425925923</v>
      </c>
      <c r="E190" s="1">
        <v>41856.780347222222</v>
      </c>
      <c r="F190" t="s">
        <v>759</v>
      </c>
      <c r="H190" t="s">
        <v>363</v>
      </c>
    </row>
    <row r="191" spans="1:8">
      <c r="A191">
        <v>189</v>
      </c>
      <c r="B191">
        <v>3392186972</v>
      </c>
      <c r="C191">
        <v>56353112</v>
      </c>
      <c r="D191" s="87">
        <v>41856.772013888891</v>
      </c>
      <c r="E191" s="1">
        <v>41856.781643518516</v>
      </c>
      <c r="F191" t="s">
        <v>762</v>
      </c>
      <c r="H191" t="s">
        <v>363</v>
      </c>
    </row>
    <row r="192" spans="1:8">
      <c r="A192">
        <v>190</v>
      </c>
      <c r="B192">
        <v>3392182270</v>
      </c>
      <c r="C192">
        <v>56353112</v>
      </c>
      <c r="D192" s="87">
        <v>41856.767488425925</v>
      </c>
      <c r="E192" s="1">
        <v>41856.780185185184</v>
      </c>
      <c r="F192" t="s">
        <v>765</v>
      </c>
      <c r="H192" t="s">
        <v>363</v>
      </c>
    </row>
    <row r="193" spans="1:8">
      <c r="A193">
        <v>191</v>
      </c>
      <c r="B193">
        <v>3392178888</v>
      </c>
      <c r="C193">
        <v>56353112</v>
      </c>
      <c r="D193" s="87">
        <v>41856.769560185188</v>
      </c>
      <c r="E193" s="1">
        <v>41856.773101851853</v>
      </c>
      <c r="F193" t="s">
        <v>768</v>
      </c>
      <c r="H193" t="s">
        <v>363</v>
      </c>
    </row>
    <row r="194" spans="1:8">
      <c r="A194">
        <v>192</v>
      </c>
      <c r="B194">
        <v>3392130306</v>
      </c>
      <c r="C194">
        <v>56353112</v>
      </c>
      <c r="D194" s="87">
        <v>41856.753657407404</v>
      </c>
      <c r="E194" s="1">
        <v>41856.761250000003</v>
      </c>
      <c r="F194" t="s">
        <v>769</v>
      </c>
      <c r="H194" t="s">
        <v>363</v>
      </c>
    </row>
    <row r="195" spans="1:8">
      <c r="A195">
        <v>193</v>
      </c>
      <c r="B195">
        <v>3392100488</v>
      </c>
      <c r="C195">
        <v>56353112</v>
      </c>
      <c r="D195" s="87">
        <v>41856.744259259256</v>
      </c>
      <c r="E195" s="1">
        <v>41856.758796296293</v>
      </c>
      <c r="F195" t="s">
        <v>773</v>
      </c>
      <c r="H195" t="s">
        <v>363</v>
      </c>
    </row>
    <row r="196" spans="1:8">
      <c r="A196">
        <v>194</v>
      </c>
      <c r="B196">
        <v>3392060457</v>
      </c>
      <c r="C196">
        <v>56353112</v>
      </c>
      <c r="D196" s="87">
        <v>41856.731064814812</v>
      </c>
      <c r="E196" s="1">
        <v>41856.733599537038</v>
      </c>
      <c r="F196" t="s">
        <v>782</v>
      </c>
      <c r="H196" t="s">
        <v>363</v>
      </c>
    </row>
    <row r="197" spans="1:8">
      <c r="A197">
        <v>195</v>
      </c>
      <c r="B197">
        <v>3392050936</v>
      </c>
      <c r="C197">
        <v>56353112</v>
      </c>
      <c r="D197" s="87">
        <v>41856.727303240739</v>
      </c>
      <c r="E197" s="1">
        <v>41856.733553240738</v>
      </c>
      <c r="F197" t="s">
        <v>783</v>
      </c>
      <c r="H197" t="s">
        <v>363</v>
      </c>
    </row>
    <row r="198" spans="1:8">
      <c r="A198">
        <v>196</v>
      </c>
      <c r="B198">
        <v>3392042170</v>
      </c>
      <c r="C198">
        <v>56353112</v>
      </c>
      <c r="D198" s="87">
        <v>41856.725011574075</v>
      </c>
      <c r="E198" s="1">
        <v>41856.729108796295</v>
      </c>
      <c r="F198" t="s">
        <v>785</v>
      </c>
      <c r="H198" t="s">
        <v>363</v>
      </c>
    </row>
    <row r="199" spans="1:8">
      <c r="A199">
        <v>197</v>
      </c>
      <c r="B199">
        <v>3392023949</v>
      </c>
      <c r="C199">
        <v>56353112</v>
      </c>
      <c r="D199" s="87">
        <v>41856.7190625</v>
      </c>
      <c r="E199" s="1">
        <v>41856.743541666663</v>
      </c>
      <c r="F199" t="s">
        <v>788</v>
      </c>
      <c r="H199" t="s">
        <v>363</v>
      </c>
    </row>
    <row r="200" spans="1:8">
      <c r="A200">
        <v>198</v>
      </c>
      <c r="B200">
        <v>3391994417</v>
      </c>
      <c r="C200">
        <v>56353112</v>
      </c>
      <c r="D200" s="87">
        <v>41856.708912037036</v>
      </c>
      <c r="E200" s="1">
        <v>41856.715243055558</v>
      </c>
      <c r="F200" t="s">
        <v>795</v>
      </c>
      <c r="H200" t="s">
        <v>363</v>
      </c>
    </row>
    <row r="201" spans="1:8">
      <c r="A201">
        <v>199</v>
      </c>
      <c r="B201">
        <v>3391961817</v>
      </c>
      <c r="C201">
        <v>56353112</v>
      </c>
      <c r="D201" s="87">
        <v>41856.698310185187</v>
      </c>
      <c r="E201" s="1">
        <v>41856.69903935185</v>
      </c>
      <c r="F201" t="s">
        <v>798</v>
      </c>
      <c r="H201" t="s">
        <v>363</v>
      </c>
    </row>
    <row r="202" spans="1:8">
      <c r="A202">
        <v>200</v>
      </c>
      <c r="B202">
        <v>3391947828</v>
      </c>
      <c r="C202">
        <v>56353112</v>
      </c>
      <c r="D202" s="87">
        <v>41856.694004629629</v>
      </c>
      <c r="E202" s="1">
        <v>41856.700381944444</v>
      </c>
      <c r="F202" t="s">
        <v>799</v>
      </c>
      <c r="H202" t="s">
        <v>363</v>
      </c>
    </row>
    <row r="203" spans="1:8">
      <c r="A203">
        <v>201</v>
      </c>
      <c r="B203">
        <v>3391885872</v>
      </c>
      <c r="C203">
        <v>56353112</v>
      </c>
      <c r="D203" s="87">
        <v>41856.673379629632</v>
      </c>
      <c r="E203" s="1">
        <v>41856.678055555552</v>
      </c>
      <c r="F203" t="s">
        <v>802</v>
      </c>
      <c r="H203" t="s">
        <v>363</v>
      </c>
    </row>
    <row r="204" spans="1:8">
      <c r="A204">
        <v>202</v>
      </c>
      <c r="B204">
        <v>3391864493</v>
      </c>
      <c r="C204">
        <v>56353112</v>
      </c>
      <c r="D204" s="87">
        <v>41856.666331018518</v>
      </c>
      <c r="E204" s="1">
        <v>41856.671875</v>
      </c>
      <c r="F204" t="s">
        <v>808</v>
      </c>
      <c r="H204" t="s">
        <v>363</v>
      </c>
    </row>
    <row r="205" spans="1:8">
      <c r="A205">
        <v>203</v>
      </c>
      <c r="B205">
        <v>3391832723</v>
      </c>
      <c r="C205">
        <v>56353112</v>
      </c>
      <c r="D205" s="87">
        <v>41856.656469907408</v>
      </c>
      <c r="E205" s="1">
        <v>41856.662349537037</v>
      </c>
      <c r="F205" t="s">
        <v>811</v>
      </c>
      <c r="H205" t="s">
        <v>363</v>
      </c>
    </row>
    <row r="206" spans="1:8">
      <c r="A206">
        <v>204</v>
      </c>
      <c r="B206">
        <v>3391831463</v>
      </c>
      <c r="C206">
        <v>56353112</v>
      </c>
      <c r="D206" s="87">
        <v>41856.651828703703</v>
      </c>
      <c r="E206" s="1">
        <v>41856.665023148147</v>
      </c>
      <c r="F206" t="s">
        <v>817</v>
      </c>
      <c r="H206" t="s">
        <v>363</v>
      </c>
    </row>
    <row r="207" spans="1:8">
      <c r="A207">
        <v>205</v>
      </c>
      <c r="B207">
        <v>3391760244</v>
      </c>
      <c r="C207">
        <v>56353112</v>
      </c>
      <c r="D207" s="87">
        <v>41856.634467592594</v>
      </c>
      <c r="E207" s="1">
        <v>41856.637604166666</v>
      </c>
      <c r="F207" t="s">
        <v>824</v>
      </c>
      <c r="H207" t="s">
        <v>363</v>
      </c>
    </row>
    <row r="208" spans="1:8">
      <c r="A208">
        <v>206</v>
      </c>
      <c r="B208">
        <v>3391731106</v>
      </c>
      <c r="C208">
        <v>56353112</v>
      </c>
      <c r="D208" s="87">
        <v>41856.6249537037</v>
      </c>
      <c r="E208" s="1">
        <v>41856.631215277775</v>
      </c>
      <c r="F208" t="s">
        <v>440</v>
      </c>
      <c r="H208" t="s">
        <v>363</v>
      </c>
    </row>
    <row r="209" spans="1:8">
      <c r="A209">
        <v>207</v>
      </c>
      <c r="B209">
        <v>3391726148</v>
      </c>
      <c r="C209">
        <v>56353112</v>
      </c>
      <c r="D209" s="87">
        <v>41856.623715277776</v>
      </c>
      <c r="E209" s="1">
        <v>41856.629675925928</v>
      </c>
      <c r="F209" t="s">
        <v>829</v>
      </c>
      <c r="H209" t="s">
        <v>363</v>
      </c>
    </row>
    <row r="210" spans="1:8">
      <c r="A210">
        <v>208</v>
      </c>
      <c r="B210">
        <v>3391706205</v>
      </c>
      <c r="C210">
        <v>56353112</v>
      </c>
      <c r="D210" s="87">
        <v>41856.6172337963</v>
      </c>
      <c r="E210" s="1">
        <v>41856.622129629628</v>
      </c>
      <c r="F210" t="s">
        <v>174</v>
      </c>
      <c r="H210" t="s">
        <v>363</v>
      </c>
    </row>
    <row r="211" spans="1:8">
      <c r="A211">
        <v>209</v>
      </c>
      <c r="B211">
        <v>3391691908</v>
      </c>
      <c r="C211">
        <v>56353112</v>
      </c>
      <c r="D211" s="87">
        <v>41856.612858796296</v>
      </c>
      <c r="E211" s="1">
        <v>41856.618402777778</v>
      </c>
      <c r="F211" t="s">
        <v>834</v>
      </c>
      <c r="H211" t="s">
        <v>363</v>
      </c>
    </row>
    <row r="212" spans="1:8">
      <c r="A212">
        <v>210</v>
      </c>
      <c r="B212">
        <v>3391684443</v>
      </c>
      <c r="C212">
        <v>56353112</v>
      </c>
      <c r="D212" s="87">
        <v>41856.610451388886</v>
      </c>
      <c r="E212" s="1">
        <v>41856.61650462963</v>
      </c>
      <c r="F212" t="s">
        <v>838</v>
      </c>
      <c r="H212" t="s">
        <v>363</v>
      </c>
    </row>
    <row r="213" spans="1:8">
      <c r="A213">
        <v>211</v>
      </c>
      <c r="B213">
        <v>3391677782</v>
      </c>
      <c r="C213">
        <v>56353112</v>
      </c>
      <c r="D213" s="87">
        <v>41856.608657407407</v>
      </c>
      <c r="E213" s="1">
        <v>41856.611493055556</v>
      </c>
      <c r="F213" t="s">
        <v>841</v>
      </c>
      <c r="H213" t="s">
        <v>363</v>
      </c>
    </row>
    <row r="214" spans="1:8">
      <c r="A214">
        <v>212</v>
      </c>
      <c r="B214">
        <v>3391677653</v>
      </c>
      <c r="C214">
        <v>56353112</v>
      </c>
      <c r="D214" s="87">
        <v>41856.60800925926</v>
      </c>
      <c r="E214" s="1">
        <v>41856.61478009259</v>
      </c>
      <c r="F214" t="s">
        <v>842</v>
      </c>
      <c r="H214" t="s">
        <v>363</v>
      </c>
    </row>
    <row r="215" spans="1:8">
      <c r="A215">
        <v>213</v>
      </c>
      <c r="B215">
        <v>3391667887</v>
      </c>
      <c r="C215">
        <v>56353112</v>
      </c>
      <c r="D215" s="87">
        <v>41856.605486111112</v>
      </c>
      <c r="E215" s="1">
        <v>41856.610868055555</v>
      </c>
      <c r="F215" t="s">
        <v>844</v>
      </c>
      <c r="H215" t="s">
        <v>363</v>
      </c>
    </row>
    <row r="216" spans="1:8">
      <c r="A216">
        <v>214</v>
      </c>
      <c r="B216">
        <v>3391660874</v>
      </c>
      <c r="C216">
        <v>56353112</v>
      </c>
      <c r="D216" s="87">
        <v>41856.602696759262</v>
      </c>
      <c r="E216" s="1">
        <v>41856.61078703704</v>
      </c>
      <c r="F216" t="s">
        <v>847</v>
      </c>
      <c r="H216" t="s">
        <v>363</v>
      </c>
    </row>
    <row r="217" spans="1:8">
      <c r="A217">
        <v>215</v>
      </c>
      <c r="B217">
        <v>3391660632</v>
      </c>
      <c r="C217">
        <v>56353112</v>
      </c>
      <c r="D217" s="87">
        <v>41856.603113425925</v>
      </c>
      <c r="E217" s="1">
        <v>41856.60796296296</v>
      </c>
      <c r="F217" t="s">
        <v>849</v>
      </c>
      <c r="H217" t="s">
        <v>363</v>
      </c>
    </row>
    <row r="218" spans="1:8">
      <c r="A218">
        <v>216</v>
      </c>
      <c r="B218">
        <v>3391647516</v>
      </c>
      <c r="C218">
        <v>56353112</v>
      </c>
      <c r="D218" s="87">
        <v>41856.599351851852</v>
      </c>
      <c r="E218" s="1">
        <v>41856.603912037041</v>
      </c>
      <c r="F218" t="s">
        <v>852</v>
      </c>
      <c r="H218" t="s">
        <v>363</v>
      </c>
    </row>
    <row r="219" spans="1:8">
      <c r="A219">
        <v>217</v>
      </c>
      <c r="B219">
        <v>3391639316</v>
      </c>
      <c r="C219">
        <v>56353112</v>
      </c>
      <c r="D219" s="87">
        <v>41856.596597222226</v>
      </c>
      <c r="E219" s="1">
        <v>41856.601331018515</v>
      </c>
      <c r="F219" t="s">
        <v>855</v>
      </c>
      <c r="H219" t="s">
        <v>363</v>
      </c>
    </row>
    <row r="220" spans="1:8">
      <c r="A220">
        <v>218</v>
      </c>
      <c r="B220">
        <v>3391626933</v>
      </c>
      <c r="C220">
        <v>56353112</v>
      </c>
      <c r="D220" s="87">
        <v>41856.592789351853</v>
      </c>
      <c r="E220" s="1">
        <v>41856.597557870373</v>
      </c>
      <c r="F220" t="s">
        <v>859</v>
      </c>
      <c r="H220" t="s">
        <v>363</v>
      </c>
    </row>
    <row r="221" spans="1:8">
      <c r="A221">
        <v>219</v>
      </c>
      <c r="B221">
        <v>3391619271</v>
      </c>
      <c r="C221">
        <v>56353112</v>
      </c>
      <c r="D221" s="87">
        <v>41856.590486111112</v>
      </c>
      <c r="E221" s="1">
        <v>41856.595173611109</v>
      </c>
      <c r="F221" t="s">
        <v>860</v>
      </c>
      <c r="H221" t="s">
        <v>363</v>
      </c>
    </row>
    <row r="222" spans="1:8">
      <c r="A222">
        <v>220</v>
      </c>
      <c r="B222">
        <v>3391616479</v>
      </c>
      <c r="C222">
        <v>56353112</v>
      </c>
      <c r="D222" s="87">
        <v>41856.589803240742</v>
      </c>
      <c r="E222" s="1">
        <v>41856.592870370368</v>
      </c>
      <c r="F222" t="s">
        <v>862</v>
      </c>
      <c r="H222" t="s">
        <v>363</v>
      </c>
    </row>
    <row r="223" spans="1:8">
      <c r="A223">
        <v>221</v>
      </c>
      <c r="B223">
        <v>3391604847</v>
      </c>
      <c r="C223">
        <v>56353112</v>
      </c>
      <c r="D223" s="87">
        <v>41856.586157407408</v>
      </c>
      <c r="E223" s="1">
        <v>41856.590428240743</v>
      </c>
      <c r="F223" t="s">
        <v>866</v>
      </c>
      <c r="H223" t="s">
        <v>363</v>
      </c>
    </row>
    <row r="224" spans="1:8">
      <c r="A224">
        <v>222</v>
      </c>
      <c r="B224">
        <v>3391599876</v>
      </c>
      <c r="C224">
        <v>56353112</v>
      </c>
      <c r="D224" s="87">
        <v>41856.584085648145</v>
      </c>
      <c r="E224" s="1">
        <v>41856.596759259257</v>
      </c>
      <c r="F224" t="s">
        <v>869</v>
      </c>
      <c r="H224" t="s">
        <v>363</v>
      </c>
    </row>
    <row r="225" spans="1:8">
      <c r="A225">
        <v>223</v>
      </c>
      <c r="B225">
        <v>3391598684</v>
      </c>
      <c r="C225">
        <v>56353112</v>
      </c>
      <c r="D225" s="87">
        <v>41856.583807870367</v>
      </c>
      <c r="E225" s="1">
        <v>41856.587557870371</v>
      </c>
      <c r="F225" t="s">
        <v>875</v>
      </c>
      <c r="H225" t="s">
        <v>363</v>
      </c>
    </row>
    <row r="226" spans="1:8">
      <c r="A226">
        <v>224</v>
      </c>
      <c r="B226">
        <v>3391578335</v>
      </c>
      <c r="C226">
        <v>56353112</v>
      </c>
      <c r="D226" s="87">
        <v>41856.576840277776</v>
      </c>
      <c r="E226" s="1">
        <v>41856.583796296298</v>
      </c>
      <c r="F226" t="s">
        <v>879</v>
      </c>
      <c r="H226" t="s">
        <v>363</v>
      </c>
    </row>
    <row r="227" spans="1:8">
      <c r="A227">
        <v>225</v>
      </c>
      <c r="B227">
        <v>3391577658</v>
      </c>
      <c r="C227">
        <v>56353112</v>
      </c>
      <c r="D227" s="87">
        <v>41856.576770833337</v>
      </c>
      <c r="E227" s="1">
        <v>41856.586076388892</v>
      </c>
      <c r="F227" t="s">
        <v>881</v>
      </c>
      <c r="H227" t="s">
        <v>363</v>
      </c>
    </row>
    <row r="228" spans="1:8">
      <c r="A228">
        <v>226</v>
      </c>
      <c r="B228">
        <v>3391568571</v>
      </c>
      <c r="C228">
        <v>56353112</v>
      </c>
      <c r="D228" s="87">
        <v>41856.573981481481</v>
      </c>
      <c r="E228" s="1">
        <v>41856.576851851853</v>
      </c>
      <c r="F228" t="s">
        <v>888</v>
      </c>
      <c r="H228" t="s">
        <v>363</v>
      </c>
    </row>
    <row r="229" spans="1:8">
      <c r="A229">
        <v>227</v>
      </c>
      <c r="B229">
        <v>3391560151</v>
      </c>
      <c r="C229">
        <v>56353112</v>
      </c>
      <c r="D229" s="87">
        <v>41856.571412037039</v>
      </c>
      <c r="E229" s="1">
        <v>41856.577951388892</v>
      </c>
      <c r="F229" t="s">
        <v>889</v>
      </c>
      <c r="H229" t="s">
        <v>363</v>
      </c>
    </row>
    <row r="230" spans="1:8">
      <c r="A230">
        <v>228</v>
      </c>
      <c r="B230">
        <v>3391554461</v>
      </c>
      <c r="C230">
        <v>56353112</v>
      </c>
      <c r="D230" s="87">
        <v>41856.569131944445</v>
      </c>
      <c r="E230" s="1">
        <v>41856.572893518518</v>
      </c>
      <c r="F230" t="s">
        <v>892</v>
      </c>
      <c r="H230" t="s">
        <v>363</v>
      </c>
    </row>
    <row r="231" spans="1:8">
      <c r="A231">
        <v>229</v>
      </c>
      <c r="B231">
        <v>3391531869</v>
      </c>
      <c r="C231">
        <v>56353112</v>
      </c>
      <c r="D231" s="87">
        <v>41856.561851851853</v>
      </c>
      <c r="E231" s="1">
        <v>41856.567835648151</v>
      </c>
      <c r="F231" t="s">
        <v>893</v>
      </c>
      <c r="H231" t="s">
        <v>363</v>
      </c>
    </row>
    <row r="232" spans="1:8">
      <c r="A232">
        <v>230</v>
      </c>
      <c r="B232">
        <v>3391522829</v>
      </c>
      <c r="C232">
        <v>56353112</v>
      </c>
      <c r="D232" s="87">
        <v>41856.558333333334</v>
      </c>
      <c r="E232" s="1">
        <v>41856.565532407411</v>
      </c>
      <c r="F232" t="s">
        <v>896</v>
      </c>
      <c r="H232" t="s">
        <v>363</v>
      </c>
    </row>
    <row r="233" spans="1:8">
      <c r="A233">
        <v>231</v>
      </c>
      <c r="B233">
        <v>3391521709</v>
      </c>
      <c r="C233">
        <v>56353112</v>
      </c>
      <c r="D233" s="87">
        <v>41856.557824074072</v>
      </c>
      <c r="E233" s="1">
        <v>41856.56386574074</v>
      </c>
      <c r="F233" t="s">
        <v>899</v>
      </c>
      <c r="H233" t="s">
        <v>363</v>
      </c>
    </row>
    <row r="234" spans="1:8">
      <c r="A234">
        <v>232</v>
      </c>
      <c r="B234">
        <v>3391518750</v>
      </c>
      <c r="C234">
        <v>56353112</v>
      </c>
      <c r="D234" s="87">
        <v>41856.556817129633</v>
      </c>
      <c r="E234" s="1">
        <v>41856.56627314815</v>
      </c>
      <c r="F234" t="s">
        <v>903</v>
      </c>
      <c r="H234" t="s">
        <v>363</v>
      </c>
    </row>
    <row r="235" spans="1:8">
      <c r="A235">
        <v>233</v>
      </c>
      <c r="B235">
        <v>3391517571</v>
      </c>
      <c r="C235">
        <v>56353112</v>
      </c>
      <c r="D235" s="87">
        <v>41856.556354166663</v>
      </c>
      <c r="E235" s="1">
        <v>41856.560196759259</v>
      </c>
      <c r="F235" t="s">
        <v>906</v>
      </c>
      <c r="H235" t="s">
        <v>363</v>
      </c>
    </row>
    <row r="236" spans="1:8">
      <c r="A236">
        <v>234</v>
      </c>
      <c r="B236">
        <v>3391509636</v>
      </c>
      <c r="C236">
        <v>56353112</v>
      </c>
      <c r="D236" s="87">
        <v>41856.553807870368</v>
      </c>
      <c r="E236" s="1">
        <v>41856.559652777774</v>
      </c>
      <c r="F236" t="s">
        <v>907</v>
      </c>
      <c r="H236" t="s">
        <v>363</v>
      </c>
    </row>
    <row r="237" spans="1:8">
      <c r="A237">
        <v>235</v>
      </c>
      <c r="B237">
        <v>3391493314</v>
      </c>
      <c r="C237">
        <v>56353112</v>
      </c>
      <c r="D237" s="87">
        <v>41856.547129629631</v>
      </c>
      <c r="E237" s="1">
        <v>41856.551215277781</v>
      </c>
      <c r="F237" t="s">
        <v>910</v>
      </c>
      <c r="H237" t="s">
        <v>363</v>
      </c>
    </row>
    <row r="238" spans="1:8">
      <c r="A238">
        <v>236</v>
      </c>
      <c r="B238">
        <v>3391492195</v>
      </c>
      <c r="C238">
        <v>56353112</v>
      </c>
      <c r="D238" s="87">
        <v>41856.546689814815</v>
      </c>
      <c r="E238" s="1">
        <v>41856.560057870367</v>
      </c>
      <c r="F238" t="s">
        <v>912</v>
      </c>
      <c r="H238" t="s">
        <v>363</v>
      </c>
    </row>
    <row r="239" spans="1:8">
      <c r="A239">
        <v>237</v>
      </c>
      <c r="B239">
        <v>3391491931</v>
      </c>
      <c r="C239">
        <v>56353112</v>
      </c>
      <c r="D239" s="87">
        <v>41856.546273148146</v>
      </c>
      <c r="E239" s="1">
        <v>41856.548414351855</v>
      </c>
      <c r="F239" t="s">
        <v>918</v>
      </c>
      <c r="H239" t="s">
        <v>363</v>
      </c>
    </row>
    <row r="240" spans="1:8">
      <c r="A240">
        <v>238</v>
      </c>
      <c r="B240">
        <v>3391486961</v>
      </c>
      <c r="C240">
        <v>56353112</v>
      </c>
      <c r="D240" s="87">
        <v>41856.545416666668</v>
      </c>
      <c r="E240" s="1">
        <v>41856.549560185187</v>
      </c>
      <c r="F240" t="s">
        <v>920</v>
      </c>
      <c r="H240" t="s">
        <v>363</v>
      </c>
    </row>
    <row r="241" spans="1:8">
      <c r="A241">
        <v>239</v>
      </c>
      <c r="B241">
        <v>3391483773</v>
      </c>
      <c r="C241">
        <v>56353112</v>
      </c>
      <c r="D241" s="87">
        <v>41856.543888888889</v>
      </c>
      <c r="E241" s="1">
        <v>41856.550138888888</v>
      </c>
      <c r="F241" t="s">
        <v>924</v>
      </c>
      <c r="H241" t="s">
        <v>363</v>
      </c>
    </row>
    <row r="242" spans="1:8">
      <c r="A242">
        <v>240</v>
      </c>
      <c r="B242">
        <v>3391481741</v>
      </c>
      <c r="C242">
        <v>56353112</v>
      </c>
      <c r="D242" s="87">
        <v>41856.542824074073</v>
      </c>
      <c r="E242" s="1">
        <v>41856.556539351855</v>
      </c>
      <c r="F242" t="s">
        <v>928</v>
      </c>
      <c r="H242" t="s">
        <v>363</v>
      </c>
    </row>
    <row r="243" spans="1:8">
      <c r="A243">
        <v>241</v>
      </c>
      <c r="B243">
        <v>3391446688</v>
      </c>
      <c r="C243">
        <v>56353112</v>
      </c>
      <c r="D243" s="87">
        <v>41856.529027777775</v>
      </c>
      <c r="E243" s="1">
        <v>41856.532523148147</v>
      </c>
      <c r="F243" t="s">
        <v>931</v>
      </c>
      <c r="H243" t="s">
        <v>363</v>
      </c>
    </row>
    <row r="244" spans="1:8">
      <c r="A244">
        <v>242</v>
      </c>
      <c r="B244">
        <v>3391443606</v>
      </c>
      <c r="C244">
        <v>56353112</v>
      </c>
      <c r="D244" s="87">
        <v>41856.527638888889</v>
      </c>
      <c r="E244" s="1">
        <v>41856.536481481482</v>
      </c>
      <c r="F244" t="s">
        <v>932</v>
      </c>
      <c r="H244" t="s">
        <v>363</v>
      </c>
    </row>
    <row r="245" spans="1:8">
      <c r="A245">
        <v>243</v>
      </c>
      <c r="B245">
        <v>3391437911</v>
      </c>
      <c r="C245">
        <v>56353112</v>
      </c>
      <c r="D245" s="87">
        <v>41856.525567129633</v>
      </c>
      <c r="E245" s="1">
        <v>41856.529189814813</v>
      </c>
      <c r="F245" t="s">
        <v>935</v>
      </c>
      <c r="H245" t="s">
        <v>363</v>
      </c>
    </row>
    <row r="246" spans="1:8">
      <c r="A246">
        <v>244</v>
      </c>
      <c r="B246">
        <v>3391406508</v>
      </c>
      <c r="C246">
        <v>56353112</v>
      </c>
      <c r="D246" s="87">
        <v>41856.511597222219</v>
      </c>
      <c r="E246" s="1">
        <v>41856.514085648145</v>
      </c>
      <c r="F246" t="s">
        <v>937</v>
      </c>
      <c r="H246" t="s">
        <v>363</v>
      </c>
    </row>
    <row r="247" spans="1:8">
      <c r="A247">
        <v>245</v>
      </c>
      <c r="B247">
        <v>3391382979</v>
      </c>
      <c r="C247">
        <v>56353112</v>
      </c>
      <c r="D247" s="87">
        <v>41856.500578703701</v>
      </c>
      <c r="E247" s="1">
        <v>41856.503344907411</v>
      </c>
      <c r="F247" t="s">
        <v>939</v>
      </c>
      <c r="H247" t="s">
        <v>363</v>
      </c>
    </row>
    <row r="248" spans="1:8">
      <c r="A248">
        <v>246</v>
      </c>
      <c r="B248">
        <v>3391379575</v>
      </c>
      <c r="C248">
        <v>56353112</v>
      </c>
      <c r="D248" s="87">
        <v>41856.498645833337</v>
      </c>
      <c r="E248" s="1">
        <v>41856.50513888889</v>
      </c>
      <c r="F248" t="s">
        <v>941</v>
      </c>
      <c r="H248" t="s">
        <v>363</v>
      </c>
    </row>
    <row r="249" spans="1:8">
      <c r="E249" s="1"/>
    </row>
    <row r="250" spans="1:8">
      <c r="A250" s="2"/>
      <c r="B250" s="5"/>
      <c r="C250" s="5"/>
      <c r="D250" s="89"/>
      <c r="E250" s="29"/>
      <c r="F250" s="5"/>
      <c r="G250" s="5"/>
      <c r="H250" s="5"/>
    </row>
    <row r="251" spans="1:8">
      <c r="A251" s="3"/>
      <c r="B251" s="6"/>
      <c r="C251" s="6"/>
      <c r="D251" s="85"/>
      <c r="E251" s="28"/>
      <c r="F251" s="6"/>
      <c r="G251" s="6"/>
      <c r="H251" s="6"/>
    </row>
    <row r="252" spans="1:8">
      <c r="A252" s="3"/>
      <c r="B252" s="6"/>
      <c r="C252" s="6"/>
      <c r="D252" s="85"/>
      <c r="E252" s="28"/>
      <c r="F252" s="6"/>
      <c r="G252" s="6"/>
      <c r="H252" s="6"/>
    </row>
    <row r="253" spans="1:8">
      <c r="A253" s="20"/>
      <c r="B253" s="21"/>
      <c r="C253" s="21"/>
      <c r="D253" s="86"/>
      <c r="E253" s="31"/>
      <c r="F253" s="21"/>
      <c r="G253" s="21"/>
      <c r="H253" s="21"/>
    </row>
    <row r="254" spans="1:8">
      <c r="A254" t="s">
        <v>1035</v>
      </c>
      <c r="G254" t="s">
        <v>945</v>
      </c>
      <c r="H254">
        <f>COUNTIF(H4:H248,"F2F")</f>
        <v>33</v>
      </c>
    </row>
    <row r="255" spans="1:8">
      <c r="A255" t="s">
        <v>1036</v>
      </c>
      <c r="G255" t="s">
        <v>363</v>
      </c>
      <c r="H255">
        <f>COUNTIF(H4:H248,"Web")</f>
        <v>212</v>
      </c>
    </row>
    <row r="256" spans="1:8">
      <c r="A256" t="s">
        <v>1037</v>
      </c>
    </row>
    <row r="257" spans="1:1">
      <c r="A257" t="s">
        <v>1038</v>
      </c>
    </row>
    <row r="258" spans="1:1">
      <c r="A258" t="s">
        <v>1039</v>
      </c>
    </row>
    <row r="259" spans="1:1">
      <c r="A259" t="s">
        <v>1040</v>
      </c>
    </row>
    <row r="260" spans="1:1">
      <c r="A260" t="s">
        <v>1041</v>
      </c>
    </row>
    <row r="261" spans="1:1">
      <c r="A261" t="s">
        <v>1042</v>
      </c>
    </row>
    <row r="262" spans="1:1">
      <c r="A262" t="s">
        <v>1043</v>
      </c>
    </row>
    <row r="263" spans="1:1">
      <c r="A263" t="s">
        <v>1127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B254"/>
  <sheetViews>
    <sheetView workbookViewId="0">
      <selection sqref="A1:B1048576"/>
    </sheetView>
  </sheetViews>
  <sheetFormatPr defaultRowHeight="12.75"/>
  <cols>
    <col min="1" max="1" width="9.140625" style="3"/>
    <col min="2" max="2" width="9.140625" style="4"/>
  </cols>
  <sheetData>
    <row r="1" spans="1:2">
      <c r="A1" s="14">
        <v>18</v>
      </c>
      <c r="B1" s="16"/>
    </row>
    <row r="2" spans="1:2">
      <c r="A2" s="3" t="s">
        <v>22</v>
      </c>
    </row>
    <row r="3" spans="1:2">
      <c r="A3" s="20" t="s">
        <v>62</v>
      </c>
      <c r="B3" s="17" t="s">
        <v>63</v>
      </c>
    </row>
    <row r="4" spans="1:2">
      <c r="B4" s="4" t="s">
        <v>63</v>
      </c>
    </row>
    <row r="5" spans="1:2">
      <c r="B5" s="4" t="s">
        <v>63</v>
      </c>
    </row>
    <row r="6" spans="1:2">
      <c r="B6" s="4" t="s">
        <v>63</v>
      </c>
    </row>
    <row r="7" spans="1:2">
      <c r="A7" s="3" t="s">
        <v>62</v>
      </c>
    </row>
    <row r="8" spans="1:2">
      <c r="A8" s="3" t="s">
        <v>62</v>
      </c>
    </row>
    <row r="9" spans="1:2">
      <c r="A9" s="3" t="s">
        <v>62</v>
      </c>
    </row>
    <row r="10" spans="1:2">
      <c r="A10" s="3" t="s">
        <v>62</v>
      </c>
    </row>
    <row r="11" spans="1:2">
      <c r="B11" s="4" t="s">
        <v>63</v>
      </c>
    </row>
    <row r="12" spans="1:2">
      <c r="B12" s="4" t="s">
        <v>63</v>
      </c>
    </row>
    <row r="13" spans="1:2">
      <c r="B13" s="4" t="s">
        <v>63</v>
      </c>
    </row>
    <row r="14" spans="1:2">
      <c r="B14" s="4" t="s">
        <v>63</v>
      </c>
    </row>
    <row r="15" spans="1:2">
      <c r="B15" s="4" t="s">
        <v>63</v>
      </c>
    </row>
    <row r="16" spans="1:2">
      <c r="B16" s="4" t="s">
        <v>63</v>
      </c>
    </row>
    <row r="17" spans="1:2">
      <c r="B17" s="4" t="s">
        <v>63</v>
      </c>
    </row>
    <row r="18" spans="1:2">
      <c r="B18" s="4" t="s">
        <v>63</v>
      </c>
    </row>
    <row r="19" spans="1:2">
      <c r="B19" s="4" t="s">
        <v>63</v>
      </c>
    </row>
    <row r="20" spans="1:2">
      <c r="B20" s="4" t="s">
        <v>63</v>
      </c>
    </row>
    <row r="21" spans="1:2">
      <c r="B21" s="4" t="s">
        <v>63</v>
      </c>
    </row>
    <row r="22" spans="1:2">
      <c r="B22" s="4" t="s">
        <v>63</v>
      </c>
    </row>
    <row r="23" spans="1:2">
      <c r="B23" s="4" t="s">
        <v>63</v>
      </c>
    </row>
    <row r="24" spans="1:2">
      <c r="B24" s="4" t="s">
        <v>63</v>
      </c>
    </row>
    <row r="25" spans="1:2">
      <c r="A25" s="3" t="s">
        <v>62</v>
      </c>
    </row>
    <row r="26" spans="1:2">
      <c r="B26" s="4" t="s">
        <v>63</v>
      </c>
    </row>
    <row r="27" spans="1:2">
      <c r="A27" s="3" t="s">
        <v>62</v>
      </c>
    </row>
    <row r="28" spans="1:2">
      <c r="B28" s="4" t="s">
        <v>63</v>
      </c>
    </row>
    <row r="29" spans="1:2">
      <c r="B29" s="4" t="s">
        <v>63</v>
      </c>
    </row>
    <row r="30" spans="1:2">
      <c r="B30" s="4" t="s">
        <v>63</v>
      </c>
    </row>
    <row r="31" spans="1:2">
      <c r="A31" s="3" t="s">
        <v>62</v>
      </c>
    </row>
    <row r="32" spans="1:2">
      <c r="B32" s="4" t="s">
        <v>63</v>
      </c>
    </row>
    <row r="33" spans="1:2">
      <c r="A33" s="3" t="s">
        <v>62</v>
      </c>
    </row>
    <row r="34" spans="1:2">
      <c r="B34" s="4" t="s">
        <v>63</v>
      </c>
    </row>
    <row r="35" spans="1:2">
      <c r="B35" s="4" t="s">
        <v>63</v>
      </c>
    </row>
    <row r="36" spans="1:2">
      <c r="A36" s="36"/>
      <c r="B36" s="38"/>
    </row>
    <row r="38" spans="1:2">
      <c r="A38" s="3" t="s">
        <v>62</v>
      </c>
    </row>
    <row r="39" spans="1:2">
      <c r="A39" s="3" t="s">
        <v>62</v>
      </c>
    </row>
    <row r="40" spans="1:2">
      <c r="B40" s="4" t="s">
        <v>63</v>
      </c>
    </row>
    <row r="41" spans="1:2">
      <c r="A41" s="3" t="s">
        <v>62</v>
      </c>
    </row>
    <row r="42" spans="1:2">
      <c r="B42" s="4" t="s">
        <v>63</v>
      </c>
    </row>
    <row r="43" spans="1:2">
      <c r="A43" s="3" t="s">
        <v>62</v>
      </c>
    </row>
    <row r="44" spans="1:2">
      <c r="B44" s="4" t="s">
        <v>63</v>
      </c>
    </row>
    <row r="45" spans="1:2">
      <c r="A45" s="3" t="s">
        <v>62</v>
      </c>
    </row>
    <row r="46" spans="1:2">
      <c r="A46" s="3" t="s">
        <v>62</v>
      </c>
    </row>
    <row r="47" spans="1:2">
      <c r="A47" s="3" t="s">
        <v>62</v>
      </c>
    </row>
    <row r="48" spans="1:2">
      <c r="B48" s="4" t="s">
        <v>63</v>
      </c>
    </row>
    <row r="49" spans="1:2">
      <c r="A49" s="3" t="s">
        <v>62</v>
      </c>
    </row>
    <row r="50" spans="1:2">
      <c r="B50" s="4" t="s">
        <v>63</v>
      </c>
    </row>
    <row r="51" spans="1:2">
      <c r="B51" s="4" t="s">
        <v>63</v>
      </c>
    </row>
    <row r="53" spans="1:2">
      <c r="B53" s="4" t="s">
        <v>63</v>
      </c>
    </row>
    <row r="54" spans="1:2">
      <c r="B54" s="4" t="s">
        <v>63</v>
      </c>
    </row>
    <row r="55" spans="1:2">
      <c r="B55" s="4" t="s">
        <v>63</v>
      </c>
    </row>
    <row r="56" spans="1:2">
      <c r="B56" s="4" t="s">
        <v>63</v>
      </c>
    </row>
    <row r="57" spans="1:2">
      <c r="A57" s="3" t="s">
        <v>62</v>
      </c>
    </row>
    <row r="59" spans="1:2">
      <c r="B59" s="4" t="s">
        <v>63</v>
      </c>
    </row>
    <row r="60" spans="1:2">
      <c r="B60" s="4" t="s">
        <v>63</v>
      </c>
    </row>
    <row r="61" spans="1:2">
      <c r="A61" s="3" t="s">
        <v>62</v>
      </c>
    </row>
    <row r="62" spans="1:2">
      <c r="A62" s="3" t="s">
        <v>62</v>
      </c>
    </row>
    <row r="63" spans="1:2">
      <c r="A63" s="3" t="s">
        <v>62</v>
      </c>
    </row>
    <row r="64" spans="1:2">
      <c r="B64" s="4" t="s">
        <v>63</v>
      </c>
    </row>
    <row r="65" spans="1:2">
      <c r="B65" s="4" t="s">
        <v>63</v>
      </c>
    </row>
    <row r="66" spans="1:2">
      <c r="A66" s="3" t="s">
        <v>62</v>
      </c>
    </row>
    <row r="67" spans="1:2">
      <c r="A67" s="3" t="s">
        <v>62</v>
      </c>
    </row>
    <row r="68" spans="1:2">
      <c r="A68" s="3" t="s">
        <v>62</v>
      </c>
    </row>
    <row r="69" spans="1:2">
      <c r="A69" s="3" t="s">
        <v>62</v>
      </c>
    </row>
    <row r="70" spans="1:2">
      <c r="A70" s="3" t="s">
        <v>62</v>
      </c>
    </row>
    <row r="71" spans="1:2">
      <c r="B71" s="4" t="s">
        <v>63</v>
      </c>
    </row>
    <row r="72" spans="1:2">
      <c r="B72" s="4" t="s">
        <v>63</v>
      </c>
    </row>
    <row r="73" spans="1:2">
      <c r="A73" s="3" t="s">
        <v>62</v>
      </c>
    </row>
    <row r="74" spans="1:2">
      <c r="A74" s="3" t="s">
        <v>62</v>
      </c>
    </row>
    <row r="76" spans="1:2">
      <c r="A76" s="3" t="s">
        <v>62</v>
      </c>
    </row>
    <row r="77" spans="1:2">
      <c r="A77" s="3" t="s">
        <v>62</v>
      </c>
    </row>
    <row r="78" spans="1:2">
      <c r="B78" s="4" t="s">
        <v>63</v>
      </c>
    </row>
    <row r="79" spans="1:2">
      <c r="B79" s="4" t="s">
        <v>63</v>
      </c>
    </row>
    <row r="80" spans="1:2">
      <c r="B80" s="4" t="s">
        <v>63</v>
      </c>
    </row>
    <row r="81" spans="1:2">
      <c r="B81" s="4" t="s">
        <v>63</v>
      </c>
    </row>
    <row r="82" spans="1:2">
      <c r="B82" s="4" t="s">
        <v>63</v>
      </c>
    </row>
    <row r="83" spans="1:2">
      <c r="B83" s="4" t="s">
        <v>63</v>
      </c>
    </row>
    <row r="84" spans="1:2">
      <c r="A84" s="3" t="s">
        <v>62</v>
      </c>
    </row>
    <row r="85" spans="1:2">
      <c r="A85" s="3" t="s">
        <v>62</v>
      </c>
    </row>
    <row r="87" spans="1:2">
      <c r="B87" s="4" t="s">
        <v>63</v>
      </c>
    </row>
    <row r="88" spans="1:2">
      <c r="B88" s="4" t="s">
        <v>63</v>
      </c>
    </row>
    <row r="89" spans="1:2">
      <c r="A89" s="3" t="s">
        <v>62</v>
      </c>
    </row>
    <row r="90" spans="1:2">
      <c r="A90" s="3" t="s">
        <v>62</v>
      </c>
    </row>
    <row r="91" spans="1:2">
      <c r="A91" s="3" t="s">
        <v>62</v>
      </c>
    </row>
    <row r="92" spans="1:2">
      <c r="B92" s="4" t="s">
        <v>63</v>
      </c>
    </row>
    <row r="93" spans="1:2">
      <c r="A93" s="3" t="s">
        <v>62</v>
      </c>
    </row>
    <row r="95" spans="1:2">
      <c r="A95" s="3" t="s">
        <v>62</v>
      </c>
    </row>
    <row r="96" spans="1:2">
      <c r="B96" s="4" t="s">
        <v>63</v>
      </c>
    </row>
    <row r="98" spans="1:2">
      <c r="B98" s="4" t="s">
        <v>63</v>
      </c>
    </row>
    <row r="99" spans="1:2">
      <c r="A99" s="3" t="s">
        <v>62</v>
      </c>
    </row>
    <row r="100" spans="1:2">
      <c r="A100" s="3" t="s">
        <v>62</v>
      </c>
    </row>
    <row r="101" spans="1:2">
      <c r="B101" s="4" t="s">
        <v>63</v>
      </c>
    </row>
    <row r="102" spans="1:2">
      <c r="B102" s="4" t="s">
        <v>63</v>
      </c>
    </row>
    <row r="103" spans="1:2">
      <c r="B103" s="4" t="s">
        <v>63</v>
      </c>
    </row>
    <row r="105" spans="1:2">
      <c r="B105" s="4" t="s">
        <v>63</v>
      </c>
    </row>
    <row r="106" spans="1:2">
      <c r="B106" s="4" t="s">
        <v>63</v>
      </c>
    </row>
    <row r="107" spans="1:2">
      <c r="B107" s="4" t="s">
        <v>63</v>
      </c>
    </row>
    <row r="108" spans="1:2">
      <c r="B108" s="4" t="s">
        <v>63</v>
      </c>
    </row>
    <row r="109" spans="1:2">
      <c r="A109" s="3" t="s">
        <v>62</v>
      </c>
    </row>
    <row r="110" spans="1:2">
      <c r="A110" s="3" t="s">
        <v>62</v>
      </c>
    </row>
    <row r="111" spans="1:2">
      <c r="A111" s="3" t="s">
        <v>62</v>
      </c>
    </row>
    <row r="112" spans="1:2">
      <c r="B112" s="4" t="s">
        <v>63</v>
      </c>
    </row>
    <row r="113" spans="1:2">
      <c r="A113" s="3" t="s">
        <v>62</v>
      </c>
    </row>
    <row r="114" spans="1:2">
      <c r="A114" s="3" t="s">
        <v>62</v>
      </c>
    </row>
    <row r="115" spans="1:2">
      <c r="A115" s="3" t="s">
        <v>62</v>
      </c>
    </row>
    <row r="116" spans="1:2">
      <c r="A116" s="3" t="s">
        <v>62</v>
      </c>
    </row>
    <row r="117" spans="1:2">
      <c r="A117" s="3" t="s">
        <v>62</v>
      </c>
    </row>
    <row r="118" spans="1:2">
      <c r="A118" s="3" t="s">
        <v>62</v>
      </c>
    </row>
    <row r="119" spans="1:2">
      <c r="A119" s="3" t="s">
        <v>62</v>
      </c>
    </row>
    <row r="120" spans="1:2">
      <c r="A120" s="3" t="s">
        <v>62</v>
      </c>
    </row>
    <row r="121" spans="1:2">
      <c r="B121" s="4" t="s">
        <v>63</v>
      </c>
    </row>
    <row r="122" spans="1:2">
      <c r="B122" s="4" t="s">
        <v>63</v>
      </c>
    </row>
    <row r="123" spans="1:2">
      <c r="B123" s="4" t="s">
        <v>63</v>
      </c>
    </row>
    <row r="124" spans="1:2">
      <c r="A124" s="3" t="s">
        <v>62</v>
      </c>
    </row>
    <row r="125" spans="1:2">
      <c r="A125" s="3" t="s">
        <v>62</v>
      </c>
    </row>
    <row r="126" spans="1:2">
      <c r="B126" s="4" t="s">
        <v>63</v>
      </c>
    </row>
    <row r="127" spans="1:2">
      <c r="A127" s="3" t="s">
        <v>62</v>
      </c>
    </row>
    <row r="129" spans="1:2">
      <c r="B129" s="4" t="s">
        <v>63</v>
      </c>
    </row>
    <row r="130" spans="1:2">
      <c r="A130" s="3" t="s">
        <v>62</v>
      </c>
    </row>
    <row r="131" spans="1:2">
      <c r="A131" s="3" t="s">
        <v>62</v>
      </c>
    </row>
    <row r="132" spans="1:2">
      <c r="A132" s="3" t="s">
        <v>62</v>
      </c>
    </row>
    <row r="133" spans="1:2">
      <c r="A133" s="3" t="s">
        <v>62</v>
      </c>
    </row>
    <row r="134" spans="1:2">
      <c r="A134" s="3" t="s">
        <v>62</v>
      </c>
    </row>
    <row r="135" spans="1:2">
      <c r="B135" s="4" t="s">
        <v>63</v>
      </c>
    </row>
    <row r="136" spans="1:2">
      <c r="B136" s="4" t="s">
        <v>63</v>
      </c>
    </row>
    <row r="137" spans="1:2">
      <c r="A137" s="3" t="s">
        <v>62</v>
      </c>
    </row>
    <row r="138" spans="1:2">
      <c r="A138" s="3" t="s">
        <v>62</v>
      </c>
    </row>
    <row r="139" spans="1:2">
      <c r="A139" s="3" t="s">
        <v>62</v>
      </c>
    </row>
    <row r="140" spans="1:2">
      <c r="B140" s="4" t="s">
        <v>63</v>
      </c>
    </row>
    <row r="141" spans="1:2">
      <c r="B141" s="4" t="s">
        <v>63</v>
      </c>
    </row>
    <row r="142" spans="1:2">
      <c r="A142" s="3" t="s">
        <v>62</v>
      </c>
    </row>
    <row r="143" spans="1:2">
      <c r="B143" s="4" t="s">
        <v>63</v>
      </c>
    </row>
    <row r="144" spans="1:2">
      <c r="B144" s="4" t="s">
        <v>63</v>
      </c>
    </row>
    <row r="145" spans="1:2">
      <c r="A145" s="3" t="s">
        <v>62</v>
      </c>
    </row>
    <row r="146" spans="1:2">
      <c r="B146" s="4" t="s">
        <v>63</v>
      </c>
    </row>
    <row r="147" spans="1:2">
      <c r="B147" s="4" t="s">
        <v>63</v>
      </c>
    </row>
    <row r="148" spans="1:2">
      <c r="A148" s="3" t="s">
        <v>62</v>
      </c>
    </row>
    <row r="149" spans="1:2">
      <c r="B149" s="4" t="s">
        <v>63</v>
      </c>
    </row>
    <row r="150" spans="1:2">
      <c r="A150" s="3" t="s">
        <v>62</v>
      </c>
    </row>
    <row r="151" spans="1:2">
      <c r="A151" s="3" t="s">
        <v>62</v>
      </c>
    </row>
    <row r="152" spans="1:2">
      <c r="B152" s="4" t="s">
        <v>63</v>
      </c>
    </row>
    <row r="153" spans="1:2">
      <c r="B153" s="4" t="s">
        <v>63</v>
      </c>
    </row>
    <row r="154" spans="1:2">
      <c r="B154" s="4" t="s">
        <v>63</v>
      </c>
    </row>
    <row r="155" spans="1:2">
      <c r="B155" s="4" t="s">
        <v>63</v>
      </c>
    </row>
    <row r="156" spans="1:2">
      <c r="A156" s="3" t="s">
        <v>62</v>
      </c>
    </row>
    <row r="157" spans="1:2">
      <c r="A157" s="3" t="s">
        <v>62</v>
      </c>
    </row>
    <row r="158" spans="1:2">
      <c r="A158" s="3" t="s">
        <v>62</v>
      </c>
    </row>
    <row r="159" spans="1:2">
      <c r="A159" s="3" t="s">
        <v>62</v>
      </c>
    </row>
    <row r="160" spans="1:2">
      <c r="A160" s="3" t="s">
        <v>62</v>
      </c>
    </row>
    <row r="162" spans="1:2">
      <c r="B162" s="4" t="s">
        <v>63</v>
      </c>
    </row>
    <row r="165" spans="1:2">
      <c r="A165" s="3" t="s">
        <v>62</v>
      </c>
    </row>
    <row r="166" spans="1:2">
      <c r="A166" s="3" t="s">
        <v>62</v>
      </c>
    </row>
    <row r="167" spans="1:2">
      <c r="A167" s="3" t="s">
        <v>62</v>
      </c>
    </row>
    <row r="168" spans="1:2">
      <c r="A168" s="3" t="s">
        <v>62</v>
      </c>
    </row>
    <row r="169" spans="1:2">
      <c r="A169" s="3" t="s">
        <v>62</v>
      </c>
    </row>
    <row r="170" spans="1:2">
      <c r="A170" s="3" t="s">
        <v>62</v>
      </c>
    </row>
    <row r="171" spans="1:2">
      <c r="A171" s="3" t="s">
        <v>62</v>
      </c>
    </row>
    <row r="172" spans="1:2">
      <c r="A172" s="3" t="s">
        <v>62</v>
      </c>
    </row>
    <row r="173" spans="1:2">
      <c r="A173" s="3" t="s">
        <v>62</v>
      </c>
    </row>
    <row r="174" spans="1:2">
      <c r="B174" s="4" t="s">
        <v>63</v>
      </c>
    </row>
    <row r="175" spans="1:2">
      <c r="A175" s="3" t="s">
        <v>62</v>
      </c>
    </row>
    <row r="176" spans="1:2">
      <c r="A176" s="3" t="s">
        <v>62</v>
      </c>
    </row>
    <row r="177" spans="1:2">
      <c r="A177" s="3" t="s">
        <v>62</v>
      </c>
    </row>
    <row r="178" spans="1:2">
      <c r="A178" s="3" t="s">
        <v>62</v>
      </c>
    </row>
    <row r="179" spans="1:2">
      <c r="B179" s="4" t="s">
        <v>63</v>
      </c>
    </row>
    <row r="180" spans="1:2">
      <c r="A180" s="3" t="s">
        <v>62</v>
      </c>
    </row>
    <row r="181" spans="1:2">
      <c r="A181" s="3" t="s">
        <v>62</v>
      </c>
    </row>
    <row r="184" spans="1:2">
      <c r="A184" s="3" t="s">
        <v>62</v>
      </c>
    </row>
    <row r="185" spans="1:2">
      <c r="A185" s="3" t="s">
        <v>62</v>
      </c>
    </row>
    <row r="186" spans="1:2">
      <c r="A186" s="3" t="s">
        <v>62</v>
      </c>
    </row>
    <row r="189" spans="1:2">
      <c r="B189" s="4" t="s">
        <v>63</v>
      </c>
    </row>
    <row r="190" spans="1:2">
      <c r="B190" s="4" t="s">
        <v>63</v>
      </c>
    </row>
    <row r="191" spans="1:2">
      <c r="B191" s="4" t="s">
        <v>63</v>
      </c>
    </row>
    <row r="192" spans="1:2">
      <c r="A192" s="3" t="s">
        <v>62</v>
      </c>
    </row>
    <row r="193" spans="1:2">
      <c r="B193" s="4" t="s">
        <v>63</v>
      </c>
    </row>
    <row r="194" spans="1:2">
      <c r="B194" s="4" t="s">
        <v>63</v>
      </c>
    </row>
    <row r="195" spans="1:2">
      <c r="A195" s="3" t="s">
        <v>62</v>
      </c>
    </row>
    <row r="197" spans="1:2">
      <c r="A197" s="3" t="s">
        <v>62</v>
      </c>
    </row>
    <row r="198" spans="1:2">
      <c r="A198" s="3" t="s">
        <v>62</v>
      </c>
    </row>
    <row r="199" spans="1:2">
      <c r="A199" s="3" t="s">
        <v>62</v>
      </c>
    </row>
    <row r="200" spans="1:2">
      <c r="A200" s="3" t="s">
        <v>62</v>
      </c>
    </row>
    <row r="202" spans="1:2">
      <c r="B202" s="4" t="s">
        <v>63</v>
      </c>
    </row>
    <row r="203" spans="1:2">
      <c r="B203" s="4" t="s">
        <v>63</v>
      </c>
    </row>
    <row r="204" spans="1:2">
      <c r="A204" s="3" t="s">
        <v>62</v>
      </c>
    </row>
    <row r="205" spans="1:2">
      <c r="A205" s="3" t="s">
        <v>62</v>
      </c>
    </row>
    <row r="206" spans="1:2">
      <c r="A206" s="3" t="s">
        <v>62</v>
      </c>
    </row>
    <row r="207" spans="1:2">
      <c r="B207" s="4" t="s">
        <v>63</v>
      </c>
    </row>
    <row r="208" spans="1:2">
      <c r="A208" s="3" t="s">
        <v>62</v>
      </c>
    </row>
    <row r="209" spans="1:2">
      <c r="A209" s="3" t="s">
        <v>62</v>
      </c>
    </row>
    <row r="210" spans="1:2">
      <c r="B210" s="4" t="s">
        <v>63</v>
      </c>
    </row>
    <row r="211" spans="1:2">
      <c r="A211" s="3" t="s">
        <v>62</v>
      </c>
    </row>
    <row r="212" spans="1:2">
      <c r="A212" s="3" t="s">
        <v>62</v>
      </c>
    </row>
    <row r="213" spans="1:2">
      <c r="B213" s="4" t="s">
        <v>63</v>
      </c>
    </row>
    <row r="214" spans="1:2">
      <c r="A214" s="3" t="s">
        <v>62</v>
      </c>
    </row>
    <row r="215" spans="1:2">
      <c r="A215" s="3" t="s">
        <v>62</v>
      </c>
    </row>
    <row r="216" spans="1:2">
      <c r="A216" s="3" t="s">
        <v>62</v>
      </c>
    </row>
    <row r="217" spans="1:2">
      <c r="A217" s="3" t="s">
        <v>62</v>
      </c>
    </row>
    <row r="218" spans="1:2">
      <c r="A218" s="3" t="s">
        <v>62</v>
      </c>
    </row>
    <row r="219" spans="1:2">
      <c r="B219" s="4" t="s">
        <v>63</v>
      </c>
    </row>
    <row r="220" spans="1:2">
      <c r="A220" s="3" t="s">
        <v>62</v>
      </c>
    </row>
    <row r="221" spans="1:2">
      <c r="B221" s="4" t="s">
        <v>63</v>
      </c>
    </row>
    <row r="222" spans="1:2">
      <c r="A222" s="3" t="s">
        <v>62</v>
      </c>
    </row>
    <row r="223" spans="1:2">
      <c r="B223" s="4" t="s">
        <v>63</v>
      </c>
    </row>
    <row r="224" spans="1:2">
      <c r="B224" s="4" t="s">
        <v>63</v>
      </c>
    </row>
    <row r="225" spans="1:2">
      <c r="A225" s="3" t="s">
        <v>62</v>
      </c>
    </row>
    <row r="226" spans="1:2">
      <c r="A226" s="3" t="s">
        <v>62</v>
      </c>
    </row>
    <row r="227" spans="1:2">
      <c r="B227" s="4" t="s">
        <v>63</v>
      </c>
    </row>
    <row r="228" spans="1:2">
      <c r="B228" s="4" t="s">
        <v>63</v>
      </c>
    </row>
    <row r="229" spans="1:2">
      <c r="B229" s="4" t="s">
        <v>63</v>
      </c>
    </row>
    <row r="230" spans="1:2">
      <c r="A230" s="3" t="s">
        <v>62</v>
      </c>
    </row>
    <row r="231" spans="1:2">
      <c r="B231" s="4" t="s">
        <v>63</v>
      </c>
    </row>
    <row r="232" spans="1:2">
      <c r="B232" s="4" t="s">
        <v>63</v>
      </c>
    </row>
    <row r="233" spans="1:2">
      <c r="B233" s="4" t="s">
        <v>63</v>
      </c>
    </row>
    <row r="234" spans="1:2">
      <c r="A234" s="3" t="s">
        <v>62</v>
      </c>
    </row>
    <row r="235" spans="1:2">
      <c r="B235" s="4" t="s">
        <v>63</v>
      </c>
    </row>
    <row r="236" spans="1:2">
      <c r="B236" s="4" t="s">
        <v>63</v>
      </c>
    </row>
    <row r="237" spans="1:2">
      <c r="B237" s="4" t="s">
        <v>63</v>
      </c>
    </row>
    <row r="238" spans="1:2">
      <c r="B238" s="4" t="s">
        <v>63</v>
      </c>
    </row>
    <row r="240" spans="1:2">
      <c r="A240" s="3" t="s">
        <v>62</v>
      </c>
    </row>
    <row r="241" spans="1:2">
      <c r="B241" s="4" t="s">
        <v>63</v>
      </c>
    </row>
    <row r="242" spans="1:2">
      <c r="B242" s="4" t="s">
        <v>63</v>
      </c>
    </row>
    <row r="243" spans="1:2">
      <c r="B243" s="4" t="s">
        <v>63</v>
      </c>
    </row>
    <row r="244" spans="1:2">
      <c r="B244" s="4" t="s">
        <v>63</v>
      </c>
    </row>
    <row r="245" spans="1:2">
      <c r="B245" s="4" t="s">
        <v>63</v>
      </c>
    </row>
    <row r="247" spans="1:2">
      <c r="A247" s="3" t="s">
        <v>62</v>
      </c>
    </row>
    <row r="248" spans="1:2">
      <c r="A248" s="3" t="s">
        <v>62</v>
      </c>
    </row>
    <row r="250" spans="1:2">
      <c r="A250" s="46">
        <v>18</v>
      </c>
      <c r="B250" s="48"/>
    </row>
    <row r="251" spans="1:2">
      <c r="A251" s="2" t="s">
        <v>22</v>
      </c>
      <c r="B251" s="49"/>
    </row>
    <row r="252" spans="1:2">
      <c r="A252" s="3" t="s">
        <v>62</v>
      </c>
      <c r="B252" s="4" t="s">
        <v>63</v>
      </c>
    </row>
    <row r="253" spans="1:2">
      <c r="A253" s="20"/>
      <c r="B253" s="17"/>
    </row>
    <row r="254" spans="1:2">
      <c r="A254" s="50">
        <f>COUNTIF(A4:A248,"yes")</f>
        <v>115</v>
      </c>
      <c r="B254" s="40">
        <f>COUNTIF(B4:B248,"no")</f>
        <v>109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P263"/>
  <sheetViews>
    <sheetView workbookViewId="0">
      <selection activeCell="Q14" sqref="Q14"/>
    </sheetView>
  </sheetViews>
  <sheetFormatPr defaultRowHeight="12.75"/>
  <cols>
    <col min="12" max="12" width="9.85546875" customWidth="1"/>
    <col min="13" max="13" width="10.28515625" customWidth="1"/>
    <col min="14" max="14" width="11.7109375" style="53" hidden="1" customWidth="1"/>
    <col min="15" max="15" width="11.5703125" hidden="1" customWidth="1"/>
    <col min="16" max="16" width="9.42578125" style="10" customWidth="1"/>
  </cols>
  <sheetData>
    <row r="1" spans="1:16">
      <c r="A1" s="15">
        <v>19</v>
      </c>
      <c r="B1" s="15"/>
      <c r="C1" s="15"/>
      <c r="D1" s="15"/>
      <c r="E1" s="15"/>
      <c r="F1" s="15"/>
      <c r="G1" s="15"/>
      <c r="H1" s="15"/>
      <c r="I1" s="15"/>
      <c r="J1" s="15"/>
      <c r="K1" s="15"/>
      <c r="L1" s="15"/>
      <c r="M1" s="15"/>
      <c r="N1" s="51"/>
      <c r="O1" s="15"/>
      <c r="P1" s="19"/>
    </row>
    <row r="2" spans="1:16">
      <c r="A2" s="6" t="s">
        <v>1124</v>
      </c>
      <c r="B2" s="6"/>
      <c r="C2" s="6"/>
      <c r="D2" s="6"/>
      <c r="E2" s="6"/>
      <c r="F2" s="6"/>
      <c r="G2" s="6"/>
      <c r="H2" s="6"/>
      <c r="I2" s="6"/>
      <c r="J2" s="6"/>
      <c r="K2" s="6"/>
      <c r="L2" s="6"/>
      <c r="M2" s="6"/>
      <c r="N2" s="41"/>
      <c r="O2" s="6"/>
      <c r="P2" s="11"/>
    </row>
    <row r="3" spans="1:16">
      <c r="A3" s="21" t="s">
        <v>142</v>
      </c>
      <c r="B3" s="21" t="s">
        <v>143</v>
      </c>
      <c r="C3" s="21" t="s">
        <v>144</v>
      </c>
      <c r="D3" s="21" t="s">
        <v>145</v>
      </c>
      <c r="E3" s="21" t="s">
        <v>146</v>
      </c>
      <c r="F3" s="21" t="s">
        <v>147</v>
      </c>
      <c r="G3" s="21" t="s">
        <v>148</v>
      </c>
      <c r="H3" s="21" t="s">
        <v>149</v>
      </c>
      <c r="I3" s="21" t="s">
        <v>150</v>
      </c>
      <c r="J3" s="21" t="s">
        <v>151</v>
      </c>
      <c r="K3" s="21" t="s">
        <v>152</v>
      </c>
      <c r="L3" s="21" t="s">
        <v>153</v>
      </c>
      <c r="M3" s="21" t="s">
        <v>154</v>
      </c>
      <c r="N3" s="52"/>
      <c r="O3" s="21"/>
      <c r="P3" s="23" t="s">
        <v>988</v>
      </c>
    </row>
    <row r="7" spans="1:16">
      <c r="A7" t="s">
        <v>142</v>
      </c>
    </row>
    <row r="8" spans="1:16">
      <c r="E8" t="s">
        <v>146</v>
      </c>
    </row>
    <row r="9" spans="1:16">
      <c r="L9" t="s">
        <v>153</v>
      </c>
    </row>
    <row r="10" spans="1:16">
      <c r="A10" t="s">
        <v>142</v>
      </c>
      <c r="M10" t="s">
        <v>195</v>
      </c>
      <c r="N10" s="53" t="s">
        <v>999</v>
      </c>
      <c r="P10" s="10" t="s">
        <v>999</v>
      </c>
    </row>
    <row r="25" spans="1:16">
      <c r="E25" t="s">
        <v>146</v>
      </c>
    </row>
    <row r="27" spans="1:16">
      <c r="A27" t="s">
        <v>142</v>
      </c>
      <c r="E27" t="s">
        <v>146</v>
      </c>
    </row>
    <row r="31" spans="1:16">
      <c r="M31" t="s">
        <v>240</v>
      </c>
      <c r="N31" s="53" t="s">
        <v>999</v>
      </c>
      <c r="P31" s="10" t="s">
        <v>999</v>
      </c>
    </row>
    <row r="33" spans="1:16">
      <c r="E33" t="s">
        <v>146</v>
      </c>
      <c r="I33" t="s">
        <v>150</v>
      </c>
      <c r="K33" t="s">
        <v>152</v>
      </c>
    </row>
    <row r="36" spans="1:16">
      <c r="A36" s="34"/>
      <c r="B36" s="34"/>
      <c r="C36" s="34"/>
      <c r="D36" s="34"/>
      <c r="E36" s="34"/>
      <c r="F36" s="34"/>
      <c r="G36" s="34"/>
      <c r="H36" s="34"/>
      <c r="I36" s="34"/>
      <c r="J36" s="34"/>
      <c r="K36" s="34"/>
      <c r="L36" s="34"/>
      <c r="M36" s="34"/>
      <c r="O36" s="34"/>
      <c r="P36" s="34"/>
    </row>
    <row r="38" spans="1:16">
      <c r="B38" t="s">
        <v>143</v>
      </c>
      <c r="C38" t="s">
        <v>144</v>
      </c>
    </row>
    <row r="39" spans="1:16">
      <c r="A39" t="s">
        <v>142</v>
      </c>
      <c r="J39" t="s">
        <v>151</v>
      </c>
      <c r="K39" t="s">
        <v>152</v>
      </c>
      <c r="M39" t="s">
        <v>261</v>
      </c>
      <c r="N39" s="53" t="s">
        <v>1000</v>
      </c>
      <c r="P39" s="10" t="s">
        <v>1000</v>
      </c>
    </row>
    <row r="41" spans="1:16">
      <c r="A41" t="s">
        <v>142</v>
      </c>
      <c r="E41" t="s">
        <v>146</v>
      </c>
      <c r="G41" t="s">
        <v>148</v>
      </c>
      <c r="J41" t="s">
        <v>151</v>
      </c>
    </row>
    <row r="43" spans="1:16">
      <c r="M43" t="s">
        <v>280</v>
      </c>
      <c r="N43" s="53" t="s">
        <v>1001</v>
      </c>
      <c r="P43" s="10" t="s">
        <v>1001</v>
      </c>
    </row>
    <row r="46" spans="1:16">
      <c r="F46" t="s">
        <v>147</v>
      </c>
      <c r="I46" t="s">
        <v>150</v>
      </c>
    </row>
    <row r="47" spans="1:16">
      <c r="A47" t="s">
        <v>142</v>
      </c>
      <c r="J47" t="s">
        <v>151</v>
      </c>
    </row>
    <row r="57" spans="1:10">
      <c r="J57" t="s">
        <v>151</v>
      </c>
    </row>
    <row r="61" spans="1:10">
      <c r="A61" t="s">
        <v>142</v>
      </c>
      <c r="B61" t="s">
        <v>143</v>
      </c>
      <c r="I61" t="s">
        <v>150</v>
      </c>
      <c r="J61" t="s">
        <v>151</v>
      </c>
    </row>
    <row r="62" spans="1:10">
      <c r="B62" t="s">
        <v>143</v>
      </c>
      <c r="G62" t="s">
        <v>148</v>
      </c>
      <c r="H62" t="s">
        <v>149</v>
      </c>
      <c r="J62" t="s">
        <v>151</v>
      </c>
    </row>
    <row r="63" spans="1:10">
      <c r="A63" t="s">
        <v>142</v>
      </c>
      <c r="C63" t="s">
        <v>144</v>
      </c>
      <c r="D63" t="s">
        <v>145</v>
      </c>
      <c r="E63" t="s">
        <v>146</v>
      </c>
    </row>
    <row r="66" spans="1:16">
      <c r="E66" t="s">
        <v>146</v>
      </c>
      <c r="F66" t="s">
        <v>147</v>
      </c>
      <c r="I66" t="s">
        <v>150</v>
      </c>
      <c r="J66" t="s">
        <v>151</v>
      </c>
    </row>
    <row r="67" spans="1:16">
      <c r="A67" t="s">
        <v>142</v>
      </c>
      <c r="B67" t="s">
        <v>143</v>
      </c>
      <c r="C67" t="s">
        <v>144</v>
      </c>
      <c r="L67" t="s">
        <v>153</v>
      </c>
    </row>
    <row r="68" spans="1:16">
      <c r="E68" t="s">
        <v>146</v>
      </c>
      <c r="L68" t="s">
        <v>153</v>
      </c>
    </row>
    <row r="70" spans="1:16">
      <c r="F70" t="s">
        <v>147</v>
      </c>
      <c r="H70" t="s">
        <v>149</v>
      </c>
      <c r="I70" t="s">
        <v>150</v>
      </c>
      <c r="L70" t="s">
        <v>153</v>
      </c>
    </row>
    <row r="73" spans="1:16">
      <c r="I73" t="s">
        <v>150</v>
      </c>
      <c r="J73" t="s">
        <v>151</v>
      </c>
    </row>
    <row r="74" spans="1:16">
      <c r="F74" t="s">
        <v>147</v>
      </c>
      <c r="J74" t="s">
        <v>151</v>
      </c>
      <c r="L74" t="s">
        <v>153</v>
      </c>
      <c r="M74" t="s">
        <v>395</v>
      </c>
      <c r="N74" s="53" t="s">
        <v>1002</v>
      </c>
      <c r="P74" s="10" t="s">
        <v>1002</v>
      </c>
    </row>
    <row r="76" spans="1:16">
      <c r="M76" t="s">
        <v>399</v>
      </c>
      <c r="N76" s="53" t="s">
        <v>1001</v>
      </c>
      <c r="P76" s="10" t="s">
        <v>1001</v>
      </c>
    </row>
    <row r="77" spans="1:16">
      <c r="A77" t="s">
        <v>142</v>
      </c>
      <c r="B77" t="s">
        <v>143</v>
      </c>
      <c r="E77" t="s">
        <v>146</v>
      </c>
      <c r="F77" t="s">
        <v>147</v>
      </c>
    </row>
    <row r="84" spans="1:16">
      <c r="A84" t="s">
        <v>142</v>
      </c>
    </row>
    <row r="85" spans="1:16">
      <c r="A85" t="s">
        <v>142</v>
      </c>
    </row>
    <row r="89" spans="1:16">
      <c r="A89" t="s">
        <v>142</v>
      </c>
      <c r="J89" t="s">
        <v>151</v>
      </c>
      <c r="L89" t="s">
        <v>153</v>
      </c>
    </row>
    <row r="90" spans="1:16">
      <c r="A90" t="s">
        <v>142</v>
      </c>
      <c r="I90" t="s">
        <v>150</v>
      </c>
      <c r="J90" t="s">
        <v>151</v>
      </c>
    </row>
    <row r="91" spans="1:16">
      <c r="A91" t="s">
        <v>142</v>
      </c>
      <c r="M91" t="s">
        <v>448</v>
      </c>
      <c r="N91" s="53" t="s">
        <v>1000</v>
      </c>
      <c r="P91" s="10" t="s">
        <v>1000</v>
      </c>
    </row>
    <row r="93" spans="1:16">
      <c r="F93" t="s">
        <v>147</v>
      </c>
    </row>
    <row r="95" spans="1:16">
      <c r="A95" t="s">
        <v>142</v>
      </c>
      <c r="J95" t="s">
        <v>151</v>
      </c>
      <c r="M95" t="s">
        <v>460</v>
      </c>
      <c r="N95" s="53" t="s">
        <v>1003</v>
      </c>
      <c r="P95" s="10" t="s">
        <v>1003</v>
      </c>
    </row>
    <row r="99" spans="1:16">
      <c r="D99" t="s">
        <v>145</v>
      </c>
      <c r="E99" t="s">
        <v>146</v>
      </c>
      <c r="H99" t="s">
        <v>149</v>
      </c>
      <c r="I99" t="s">
        <v>150</v>
      </c>
    </row>
    <row r="100" spans="1:16">
      <c r="A100" t="s">
        <v>142</v>
      </c>
      <c r="E100" t="s">
        <v>146</v>
      </c>
      <c r="H100" t="s">
        <v>149</v>
      </c>
      <c r="I100" t="s">
        <v>150</v>
      </c>
    </row>
    <row r="109" spans="1:16">
      <c r="A109" t="s">
        <v>142</v>
      </c>
    </row>
    <row r="111" spans="1:16">
      <c r="A111" t="s">
        <v>142</v>
      </c>
      <c r="M111" t="s">
        <v>962</v>
      </c>
      <c r="N111" s="53" t="s">
        <v>1000</v>
      </c>
      <c r="O111" t="s">
        <v>1120</v>
      </c>
      <c r="P111" s="10" t="s">
        <v>1004</v>
      </c>
    </row>
    <row r="113" spans="1:16">
      <c r="J113" t="s">
        <v>151</v>
      </c>
      <c r="M113" t="s">
        <v>963</v>
      </c>
      <c r="N113" s="53" t="s">
        <v>1000</v>
      </c>
      <c r="P113" s="10" t="s">
        <v>1000</v>
      </c>
    </row>
    <row r="114" spans="1:16">
      <c r="A114" t="s">
        <v>142</v>
      </c>
      <c r="M114" t="s">
        <v>524</v>
      </c>
      <c r="N114" s="53" t="s">
        <v>1000</v>
      </c>
      <c r="P114" s="10" t="s">
        <v>1000</v>
      </c>
    </row>
    <row r="115" spans="1:16">
      <c r="A115" t="s">
        <v>142</v>
      </c>
      <c r="E115" t="s">
        <v>146</v>
      </c>
      <c r="F115" t="s">
        <v>147</v>
      </c>
      <c r="J115" t="s">
        <v>151</v>
      </c>
    </row>
    <row r="116" spans="1:16">
      <c r="A116" t="s">
        <v>142</v>
      </c>
      <c r="E116" t="s">
        <v>146</v>
      </c>
      <c r="J116" t="s">
        <v>151</v>
      </c>
      <c r="K116" t="s">
        <v>152</v>
      </c>
    </row>
    <row r="117" spans="1:16">
      <c r="A117" t="s">
        <v>142</v>
      </c>
      <c r="M117" t="s">
        <v>539</v>
      </c>
      <c r="N117" s="53" t="s">
        <v>999</v>
      </c>
      <c r="P117" s="10" t="s">
        <v>999</v>
      </c>
    </row>
    <row r="118" spans="1:16">
      <c r="A118" t="s">
        <v>142</v>
      </c>
      <c r="H118" t="s">
        <v>149</v>
      </c>
    </row>
    <row r="119" spans="1:16">
      <c r="A119" t="s">
        <v>142</v>
      </c>
      <c r="E119" t="s">
        <v>146</v>
      </c>
      <c r="J119" t="s">
        <v>151</v>
      </c>
      <c r="L119" t="s">
        <v>153</v>
      </c>
    </row>
    <row r="120" spans="1:16">
      <c r="E120" t="s">
        <v>146</v>
      </c>
      <c r="H120" t="s">
        <v>149</v>
      </c>
      <c r="J120" t="s">
        <v>151</v>
      </c>
      <c r="L120" t="s">
        <v>153</v>
      </c>
    </row>
    <row r="124" spans="1:16">
      <c r="D124" t="s">
        <v>145</v>
      </c>
      <c r="E124" t="s">
        <v>146</v>
      </c>
      <c r="J124" t="s">
        <v>151</v>
      </c>
    </row>
    <row r="125" spans="1:16">
      <c r="G125" t="s">
        <v>148</v>
      </c>
      <c r="I125" t="s">
        <v>150</v>
      </c>
      <c r="J125" t="s">
        <v>151</v>
      </c>
    </row>
    <row r="127" spans="1:16">
      <c r="E127" t="s">
        <v>146</v>
      </c>
      <c r="G127" t="s">
        <v>148</v>
      </c>
      <c r="J127" t="s">
        <v>151</v>
      </c>
      <c r="K127" t="s">
        <v>152</v>
      </c>
    </row>
    <row r="130" spans="1:16">
      <c r="E130" t="s">
        <v>146</v>
      </c>
      <c r="F130" t="s">
        <v>147</v>
      </c>
      <c r="H130" t="s">
        <v>149</v>
      </c>
      <c r="J130" t="s">
        <v>151</v>
      </c>
    </row>
    <row r="131" spans="1:16">
      <c r="A131" t="s">
        <v>142</v>
      </c>
      <c r="E131" t="s">
        <v>146</v>
      </c>
      <c r="J131" t="s">
        <v>151</v>
      </c>
    </row>
    <row r="132" spans="1:16">
      <c r="E132" t="s">
        <v>146</v>
      </c>
      <c r="F132" t="s">
        <v>147</v>
      </c>
      <c r="G132" t="s">
        <v>148</v>
      </c>
      <c r="J132" t="s">
        <v>151</v>
      </c>
    </row>
    <row r="133" spans="1:16">
      <c r="A133" t="s">
        <v>142</v>
      </c>
      <c r="L133" t="s">
        <v>153</v>
      </c>
    </row>
    <row r="134" spans="1:16">
      <c r="A134" t="s">
        <v>142</v>
      </c>
      <c r="F134" t="s">
        <v>147</v>
      </c>
      <c r="I134" t="s">
        <v>150</v>
      </c>
      <c r="J134" t="s">
        <v>151</v>
      </c>
    </row>
    <row r="137" spans="1:16">
      <c r="A137" t="s">
        <v>142</v>
      </c>
      <c r="D137" t="s">
        <v>145</v>
      </c>
      <c r="J137" t="s">
        <v>151</v>
      </c>
      <c r="L137" t="s">
        <v>153</v>
      </c>
    </row>
    <row r="138" spans="1:16">
      <c r="A138" t="s">
        <v>142</v>
      </c>
      <c r="I138" t="s">
        <v>150</v>
      </c>
      <c r="J138" t="s">
        <v>151</v>
      </c>
      <c r="M138" t="s">
        <v>611</v>
      </c>
      <c r="N138" s="53" t="s">
        <v>999</v>
      </c>
      <c r="P138" s="10" t="s">
        <v>999</v>
      </c>
    </row>
    <row r="139" spans="1:16">
      <c r="A139" t="s">
        <v>142</v>
      </c>
      <c r="I139" t="s">
        <v>150</v>
      </c>
    </row>
    <row r="145" spans="1:12">
      <c r="A145" t="s">
        <v>142</v>
      </c>
      <c r="G145" t="s">
        <v>148</v>
      </c>
      <c r="I145" t="s">
        <v>150</v>
      </c>
      <c r="J145" t="s">
        <v>151</v>
      </c>
    </row>
    <row r="148" spans="1:12">
      <c r="A148" t="s">
        <v>142</v>
      </c>
    </row>
    <row r="150" spans="1:12">
      <c r="G150" t="s">
        <v>148</v>
      </c>
      <c r="I150" t="s">
        <v>150</v>
      </c>
      <c r="J150" t="s">
        <v>151</v>
      </c>
      <c r="L150" t="s">
        <v>153</v>
      </c>
    </row>
    <row r="151" spans="1:12">
      <c r="B151" t="s">
        <v>143</v>
      </c>
      <c r="G151" t="s">
        <v>148</v>
      </c>
      <c r="H151" t="s">
        <v>149</v>
      </c>
      <c r="I151" t="s">
        <v>150</v>
      </c>
    </row>
    <row r="156" spans="1:12">
      <c r="D156" t="s">
        <v>145</v>
      </c>
      <c r="F156" t="s">
        <v>147</v>
      </c>
      <c r="H156" t="s">
        <v>149</v>
      </c>
    </row>
    <row r="157" spans="1:12">
      <c r="C157" t="s">
        <v>144</v>
      </c>
      <c r="F157" t="s">
        <v>147</v>
      </c>
      <c r="H157" t="s">
        <v>149</v>
      </c>
      <c r="J157" t="s">
        <v>151</v>
      </c>
    </row>
    <row r="158" spans="1:12">
      <c r="A158" t="s">
        <v>142</v>
      </c>
      <c r="I158" t="s">
        <v>150</v>
      </c>
      <c r="J158" t="s">
        <v>151</v>
      </c>
    </row>
    <row r="159" spans="1:12">
      <c r="A159" t="s">
        <v>142</v>
      </c>
      <c r="C159" t="s">
        <v>144</v>
      </c>
      <c r="E159" t="s">
        <v>146</v>
      </c>
      <c r="J159" t="s">
        <v>151</v>
      </c>
    </row>
    <row r="160" spans="1:12">
      <c r="G160" t="s">
        <v>148</v>
      </c>
      <c r="I160" t="s">
        <v>150</v>
      </c>
      <c r="J160" t="s">
        <v>151</v>
      </c>
    </row>
    <row r="165" spans="1:12">
      <c r="A165" t="s">
        <v>142</v>
      </c>
      <c r="D165" t="s">
        <v>145</v>
      </c>
    </row>
    <row r="166" spans="1:12">
      <c r="A166" t="s">
        <v>142</v>
      </c>
      <c r="J166" t="s">
        <v>151</v>
      </c>
      <c r="L166" t="s">
        <v>153</v>
      </c>
    </row>
    <row r="167" spans="1:12">
      <c r="A167" t="s">
        <v>142</v>
      </c>
    </row>
    <row r="168" spans="1:12">
      <c r="D168" t="s">
        <v>145</v>
      </c>
      <c r="F168" t="s">
        <v>147</v>
      </c>
      <c r="H168" t="s">
        <v>149</v>
      </c>
      <c r="J168" t="s">
        <v>151</v>
      </c>
    </row>
    <row r="169" spans="1:12">
      <c r="A169" t="s">
        <v>142</v>
      </c>
      <c r="G169" t="s">
        <v>148</v>
      </c>
      <c r="J169" t="s">
        <v>151</v>
      </c>
      <c r="K169" t="s">
        <v>152</v>
      </c>
    </row>
    <row r="170" spans="1:12">
      <c r="B170" t="s">
        <v>143</v>
      </c>
      <c r="E170" t="s">
        <v>146</v>
      </c>
      <c r="G170" t="s">
        <v>148</v>
      </c>
      <c r="I170" t="s">
        <v>150</v>
      </c>
    </row>
    <row r="171" spans="1:12">
      <c r="E171" t="s">
        <v>146</v>
      </c>
      <c r="I171" t="s">
        <v>150</v>
      </c>
      <c r="J171" t="s">
        <v>151</v>
      </c>
      <c r="K171" t="s">
        <v>152</v>
      </c>
    </row>
    <row r="172" spans="1:12">
      <c r="D172" t="s">
        <v>145</v>
      </c>
      <c r="G172" t="s">
        <v>148</v>
      </c>
      <c r="H172" t="s">
        <v>149</v>
      </c>
      <c r="J172" t="s">
        <v>151</v>
      </c>
    </row>
    <row r="173" spans="1:12">
      <c r="A173" t="s">
        <v>142</v>
      </c>
      <c r="G173" t="s">
        <v>148</v>
      </c>
      <c r="I173" t="s">
        <v>150</v>
      </c>
      <c r="K173" t="s">
        <v>152</v>
      </c>
    </row>
    <row r="175" spans="1:12">
      <c r="A175" t="s">
        <v>142</v>
      </c>
      <c r="E175" t="s">
        <v>146</v>
      </c>
      <c r="H175" t="s">
        <v>149</v>
      </c>
      <c r="J175" t="s">
        <v>151</v>
      </c>
    </row>
    <row r="176" spans="1:12">
      <c r="A176" t="s">
        <v>142</v>
      </c>
      <c r="D176" t="s">
        <v>145</v>
      </c>
      <c r="G176" t="s">
        <v>148</v>
      </c>
      <c r="J176" t="s">
        <v>151</v>
      </c>
    </row>
    <row r="177" spans="1:16">
      <c r="A177" t="s">
        <v>142</v>
      </c>
      <c r="E177" t="s">
        <v>146</v>
      </c>
      <c r="J177" t="s">
        <v>151</v>
      </c>
      <c r="L177" t="s">
        <v>153</v>
      </c>
    </row>
    <row r="178" spans="1:16">
      <c r="A178" t="s">
        <v>142</v>
      </c>
      <c r="D178" t="s">
        <v>145</v>
      </c>
      <c r="L178" t="s">
        <v>153</v>
      </c>
      <c r="M178" t="s">
        <v>735</v>
      </c>
      <c r="N178" s="53" t="s">
        <v>735</v>
      </c>
      <c r="P178" s="10" t="s">
        <v>735</v>
      </c>
    </row>
    <row r="180" spans="1:16">
      <c r="I180" t="s">
        <v>150</v>
      </c>
      <c r="L180" t="s">
        <v>153</v>
      </c>
    </row>
    <row r="181" spans="1:16">
      <c r="A181" t="s">
        <v>142</v>
      </c>
      <c r="F181" t="s">
        <v>147</v>
      </c>
      <c r="G181" t="s">
        <v>148</v>
      </c>
      <c r="J181" t="s">
        <v>151</v>
      </c>
    </row>
    <row r="185" spans="1:16">
      <c r="A185" t="s">
        <v>142</v>
      </c>
      <c r="D185" t="s">
        <v>145</v>
      </c>
      <c r="I185" t="s">
        <v>150</v>
      </c>
      <c r="J185" t="s">
        <v>151</v>
      </c>
    </row>
    <row r="186" spans="1:16">
      <c r="A186" t="s">
        <v>142</v>
      </c>
      <c r="D186" t="s">
        <v>145</v>
      </c>
      <c r="E186" t="s">
        <v>146</v>
      </c>
      <c r="J186" t="s">
        <v>151</v>
      </c>
    </row>
    <row r="192" spans="1:16">
      <c r="E192" t="s">
        <v>146</v>
      </c>
      <c r="G192" t="s">
        <v>148</v>
      </c>
      <c r="H192" t="s">
        <v>149</v>
      </c>
      <c r="J192" t="s">
        <v>151</v>
      </c>
    </row>
    <row r="195" spans="1:16">
      <c r="M195" t="s">
        <v>778</v>
      </c>
      <c r="N195" s="53" t="s">
        <v>999</v>
      </c>
      <c r="O195" t="s">
        <v>1121</v>
      </c>
      <c r="P195" s="10" t="s">
        <v>1125</v>
      </c>
    </row>
    <row r="197" spans="1:16">
      <c r="A197" t="s">
        <v>142</v>
      </c>
      <c r="E197" t="s">
        <v>146</v>
      </c>
      <c r="I197" t="s">
        <v>150</v>
      </c>
      <c r="J197" t="s">
        <v>151</v>
      </c>
    </row>
    <row r="199" spans="1:16">
      <c r="A199" t="s">
        <v>142</v>
      </c>
      <c r="B199" t="s">
        <v>143</v>
      </c>
      <c r="C199" t="s">
        <v>144</v>
      </c>
      <c r="H199" t="s">
        <v>149</v>
      </c>
    </row>
    <row r="200" spans="1:16">
      <c r="A200" t="s">
        <v>142</v>
      </c>
      <c r="D200" t="s">
        <v>145</v>
      </c>
      <c r="G200" t="s">
        <v>148</v>
      </c>
      <c r="J200" t="s">
        <v>151</v>
      </c>
    </row>
    <row r="204" spans="1:16">
      <c r="A204" t="s">
        <v>142</v>
      </c>
      <c r="J204" t="s">
        <v>151</v>
      </c>
      <c r="L204" t="s">
        <v>153</v>
      </c>
    </row>
    <row r="205" spans="1:16">
      <c r="A205" t="s">
        <v>142</v>
      </c>
      <c r="D205" t="s">
        <v>145</v>
      </c>
      <c r="G205" t="s">
        <v>148</v>
      </c>
      <c r="J205" t="s">
        <v>151</v>
      </c>
    </row>
    <row r="206" spans="1:16">
      <c r="A206" t="s">
        <v>142</v>
      </c>
      <c r="M206" t="s">
        <v>1005</v>
      </c>
      <c r="N206" s="53" t="s">
        <v>1000</v>
      </c>
      <c r="P206" s="10" t="s">
        <v>1000</v>
      </c>
    </row>
    <row r="208" spans="1:16">
      <c r="A208" t="s">
        <v>142</v>
      </c>
    </row>
    <row r="209" spans="1:12">
      <c r="A209" t="s">
        <v>142</v>
      </c>
      <c r="J209" t="s">
        <v>151</v>
      </c>
    </row>
    <row r="211" spans="1:12">
      <c r="A211" t="s">
        <v>142</v>
      </c>
      <c r="C211" t="s">
        <v>144</v>
      </c>
      <c r="F211" t="s">
        <v>147</v>
      </c>
      <c r="G211" t="s">
        <v>148</v>
      </c>
    </row>
    <row r="214" spans="1:12">
      <c r="A214" t="s">
        <v>142</v>
      </c>
      <c r="F214" t="s">
        <v>147</v>
      </c>
      <c r="H214" t="s">
        <v>149</v>
      </c>
      <c r="K214" t="s">
        <v>152</v>
      </c>
    </row>
    <row r="215" spans="1:12">
      <c r="A215" t="s">
        <v>142</v>
      </c>
      <c r="B215" t="s">
        <v>143</v>
      </c>
      <c r="D215" t="s">
        <v>145</v>
      </c>
    </row>
    <row r="216" spans="1:12">
      <c r="D216" t="s">
        <v>145</v>
      </c>
      <c r="E216" t="s">
        <v>146</v>
      </c>
      <c r="G216" t="s">
        <v>148</v>
      </c>
      <c r="J216" t="s">
        <v>151</v>
      </c>
    </row>
    <row r="217" spans="1:12">
      <c r="A217" t="s">
        <v>142</v>
      </c>
    </row>
    <row r="218" spans="1:12">
      <c r="A218" t="s">
        <v>142</v>
      </c>
      <c r="L218" t="s">
        <v>153</v>
      </c>
    </row>
    <row r="220" spans="1:12">
      <c r="A220" t="s">
        <v>142</v>
      </c>
      <c r="I220" t="s">
        <v>150</v>
      </c>
      <c r="J220" t="s">
        <v>151</v>
      </c>
    </row>
    <row r="222" spans="1:12">
      <c r="A222" t="s">
        <v>142</v>
      </c>
    </row>
    <row r="226" spans="1:10">
      <c r="A226" t="s">
        <v>142</v>
      </c>
      <c r="C226" t="s">
        <v>144</v>
      </c>
      <c r="D226" t="s">
        <v>145</v>
      </c>
      <c r="E226" t="s">
        <v>146</v>
      </c>
    </row>
    <row r="230" spans="1:10">
      <c r="E230" t="s">
        <v>146</v>
      </c>
      <c r="G230" t="s">
        <v>148</v>
      </c>
      <c r="I230" t="s">
        <v>150</v>
      </c>
      <c r="J230" t="s">
        <v>151</v>
      </c>
    </row>
    <row r="234" spans="1:10">
      <c r="A234" t="s">
        <v>142</v>
      </c>
      <c r="C234" t="s">
        <v>144</v>
      </c>
      <c r="H234" t="s">
        <v>149</v>
      </c>
    </row>
    <row r="240" spans="1:10">
      <c r="A240" t="s">
        <v>142</v>
      </c>
      <c r="J240" t="s">
        <v>151</v>
      </c>
    </row>
    <row r="247" spans="1:16">
      <c r="A247" t="s">
        <v>142</v>
      </c>
      <c r="C247" t="s">
        <v>144</v>
      </c>
      <c r="G247" t="s">
        <v>148</v>
      </c>
      <c r="L247" t="s">
        <v>153</v>
      </c>
    </row>
    <row r="248" spans="1:16">
      <c r="A248" t="s">
        <v>142</v>
      </c>
      <c r="G248" t="s">
        <v>148</v>
      </c>
      <c r="I248" t="s">
        <v>150</v>
      </c>
      <c r="J248" t="s">
        <v>151</v>
      </c>
    </row>
    <row r="250" spans="1:16">
      <c r="A250" s="13">
        <v>19</v>
      </c>
      <c r="B250" s="13"/>
      <c r="C250" s="13"/>
      <c r="D250" s="13"/>
      <c r="E250" s="13"/>
      <c r="F250" s="13"/>
      <c r="G250" s="13"/>
      <c r="H250" s="13"/>
      <c r="I250" s="13"/>
      <c r="J250" s="13"/>
      <c r="K250" s="13"/>
      <c r="L250" s="13"/>
      <c r="M250" s="13"/>
      <c r="N250" s="54"/>
      <c r="O250" s="13"/>
      <c r="P250" s="30"/>
    </row>
    <row r="251" spans="1:16">
      <c r="A251" s="5" t="s">
        <v>23</v>
      </c>
      <c r="B251" s="5"/>
      <c r="C251" s="5"/>
      <c r="D251" s="5"/>
      <c r="E251" s="5"/>
      <c r="F251" s="5"/>
      <c r="G251" s="5"/>
      <c r="H251" s="5"/>
      <c r="I251" s="5"/>
      <c r="J251" s="5"/>
      <c r="K251" s="5"/>
      <c r="L251" s="5"/>
      <c r="M251" s="5"/>
      <c r="N251" s="55"/>
      <c r="O251" s="5"/>
      <c r="P251" s="8"/>
    </row>
    <row r="252" spans="1:16">
      <c r="A252" s="6" t="s">
        <v>142</v>
      </c>
      <c r="B252" s="6" t="s">
        <v>143</v>
      </c>
      <c r="C252" s="6" t="s">
        <v>144</v>
      </c>
      <c r="D252" s="6" t="s">
        <v>145</v>
      </c>
      <c r="E252" s="6" t="s">
        <v>146</v>
      </c>
      <c r="F252" s="6" t="s">
        <v>147</v>
      </c>
      <c r="G252" s="6" t="s">
        <v>148</v>
      </c>
      <c r="H252" s="6" t="s">
        <v>149</v>
      </c>
      <c r="I252" s="6" t="s">
        <v>150</v>
      </c>
      <c r="J252" s="6" t="s">
        <v>151</v>
      </c>
      <c r="K252" s="6" t="s">
        <v>152</v>
      </c>
      <c r="L252" s="6" t="s">
        <v>153</v>
      </c>
      <c r="M252" s="6" t="s">
        <v>154</v>
      </c>
      <c r="N252" s="41"/>
      <c r="O252" s="6"/>
      <c r="P252" s="9" t="s">
        <v>988</v>
      </c>
    </row>
    <row r="253" spans="1:16">
      <c r="A253" s="21"/>
      <c r="B253" s="21"/>
      <c r="C253" s="21"/>
      <c r="D253" s="21"/>
      <c r="E253" s="21"/>
      <c r="F253" s="21"/>
      <c r="G253" s="21"/>
      <c r="H253" s="21"/>
      <c r="I253" s="21"/>
      <c r="J253" s="21"/>
      <c r="K253" s="21"/>
      <c r="L253" s="21"/>
      <c r="M253" s="23" t="s">
        <v>1122</v>
      </c>
      <c r="N253" s="23"/>
      <c r="O253" s="23"/>
      <c r="P253" s="22" t="s">
        <v>1123</v>
      </c>
    </row>
    <row r="254" spans="1:16">
      <c r="A254" s="40">
        <f>COUNTIF(A4:A248,"Parking Rebate")</f>
        <v>67</v>
      </c>
      <c r="B254" s="40">
        <f>COUNTIF(B4:B248,"Bus-fare Rebate")</f>
        <v>9</v>
      </c>
      <c r="C254" s="40">
        <f>COUNTIF(C4:C248,"Special bus fares (e.g. family tickets)")</f>
        <v>10</v>
      </c>
      <c r="D254" s="40">
        <f>COUNTIF(D4:D248,"Product  /  Brand Promotion")</f>
        <v>17</v>
      </c>
      <c r="E254" s="40">
        <f>COUNTIF(E4:E248,"Sale Percentage Discount")</f>
        <v>31</v>
      </c>
      <c r="F254" s="40">
        <f>COUNTIF(F4:F248,"Quantity Discount")</f>
        <v>16</v>
      </c>
      <c r="G254" s="40">
        <f>COUNTIF(G4:G248,"Buy 'x', get 'y' free")</f>
        <v>23</v>
      </c>
      <c r="H254" s="40">
        <f>COUNTIF(H4:H248,"Price Pack Deal  (e.g. get 25% extra free)")</f>
        <v>17</v>
      </c>
      <c r="I254" s="40">
        <f>COUNTIF(I4:I248,"Free Samples")</f>
        <v>27</v>
      </c>
      <c r="J254" s="40">
        <f>COUNTIF(J4:J248,"Voucher  /  Coupon")</f>
        <v>54</v>
      </c>
      <c r="K254" s="40">
        <f>COUNTIF(K4:K248,"Product Premiums  /  Prizes")</f>
        <v>8</v>
      </c>
      <c r="L254" s="40">
        <f>COUNTIF(L4:L248,"Free Additional or Related Service")</f>
        <v>18</v>
      </c>
      <c r="M254" s="9">
        <f>COUNTIF(M4:M248,"*")</f>
        <v>16</v>
      </c>
      <c r="N254" s="41"/>
      <c r="O254" s="41"/>
      <c r="P254" s="40">
        <f>COUNTIF(P4:P248,"*")</f>
        <v>16</v>
      </c>
    </row>
    <row r="255" spans="1:16">
      <c r="M255" s="10" t="s">
        <v>999</v>
      </c>
      <c r="N255" s="42">
        <f t="shared" ref="N255:O255" si="0">COUNTIF(N4:N248,"Better infrastructure")</f>
        <v>5</v>
      </c>
      <c r="O255" s="42">
        <f t="shared" si="0"/>
        <v>0</v>
      </c>
      <c r="P255" s="9">
        <f>SUM(N255:O255)</f>
        <v>5</v>
      </c>
    </row>
    <row r="256" spans="1:16">
      <c r="M256" s="10" t="s">
        <v>1121</v>
      </c>
      <c r="N256" s="42">
        <f t="shared" ref="N256:O256" si="1">COUNTIF(N4:N248,"Better retail offer")</f>
        <v>0</v>
      </c>
      <c r="O256" s="42">
        <f t="shared" si="1"/>
        <v>1</v>
      </c>
      <c r="P256" s="9">
        <f t="shared" ref="P256:P262" si="2">SUM(N256:O256)</f>
        <v>1</v>
      </c>
    </row>
    <row r="257" spans="13:16">
      <c r="M257" s="10" t="s">
        <v>1120</v>
      </c>
      <c r="N257" s="42">
        <f t="shared" ref="N257:O257" si="3">COUNTIF(N4:N248,"Draw promotions")</f>
        <v>0</v>
      </c>
      <c r="O257" s="42">
        <f t="shared" si="3"/>
        <v>1</v>
      </c>
      <c r="P257" s="9">
        <f t="shared" si="2"/>
        <v>1</v>
      </c>
    </row>
    <row r="258" spans="13:16">
      <c r="M258" s="10" t="s">
        <v>1002</v>
      </c>
      <c r="N258" s="42">
        <f>COUNTIF(P4:P248,"Entertainment (voucher?)")</f>
        <v>1</v>
      </c>
      <c r="O258" s="42">
        <f>COUNTIF(Q4:Q248,"Entertainment (voucher?)")</f>
        <v>0</v>
      </c>
      <c r="P258" s="9">
        <f t="shared" si="2"/>
        <v>1</v>
      </c>
    </row>
    <row r="259" spans="13:16">
      <c r="M259" s="10" t="s">
        <v>735</v>
      </c>
      <c r="N259" s="42">
        <f t="shared" ref="N259:O259" si="4">COUNTIF(N4:N248,"Home delivery")</f>
        <v>1</v>
      </c>
      <c r="O259" s="42">
        <f t="shared" si="4"/>
        <v>0</v>
      </c>
      <c r="P259" s="9">
        <f t="shared" si="2"/>
        <v>1</v>
      </c>
    </row>
    <row r="260" spans="13:16">
      <c r="M260" s="10" t="s">
        <v>1000</v>
      </c>
      <c r="N260" s="42">
        <f>COUNTIF(P4:P248,"Loyalty scheme")</f>
        <v>5</v>
      </c>
      <c r="O260" s="42">
        <f>COUNTIF(Q4:Q248,"Loyalty scheme")</f>
        <v>0</v>
      </c>
      <c r="P260" s="9">
        <f t="shared" si="2"/>
        <v>5</v>
      </c>
    </row>
    <row r="261" spans="13:16">
      <c r="M261" s="10" t="s">
        <v>1001</v>
      </c>
      <c r="N261" s="42">
        <f t="shared" ref="N261:O261" si="5">COUNTIF(N4:N248,"None of options")</f>
        <v>2</v>
      </c>
      <c r="O261" s="42">
        <f t="shared" si="5"/>
        <v>0</v>
      </c>
      <c r="P261" s="9">
        <f t="shared" si="2"/>
        <v>2</v>
      </c>
    </row>
    <row r="262" spans="13:16">
      <c r="M262" s="10" t="s">
        <v>1003</v>
      </c>
      <c r="N262" s="42">
        <f t="shared" ref="N262:O262" si="6">COUNTIF(N4:N248,"Singles offers")</f>
        <v>1</v>
      </c>
      <c r="O262" s="42">
        <f t="shared" si="6"/>
        <v>0</v>
      </c>
      <c r="P262" s="9">
        <f t="shared" si="2"/>
        <v>1</v>
      </c>
    </row>
    <row r="263" spans="13:16">
      <c r="P263" s="9">
        <f>SUM(SUM(P255:P262))</f>
        <v>17</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G263"/>
  <sheetViews>
    <sheetView workbookViewId="0">
      <selection activeCell="H6" sqref="H6"/>
    </sheetView>
  </sheetViews>
  <sheetFormatPr defaultRowHeight="12.75"/>
  <cols>
    <col min="1" max="1" width="9.140625" style="3"/>
    <col min="2" max="3" width="9.140625" style="6"/>
    <col min="4" max="4" width="9.42578125" style="6" customWidth="1"/>
    <col min="5" max="6" width="3.7109375" style="41" hidden="1" customWidth="1"/>
    <col min="7" max="7" width="11.140625" style="11" customWidth="1"/>
  </cols>
  <sheetData>
    <row r="1" spans="1:7">
      <c r="A1" s="14">
        <v>19</v>
      </c>
      <c r="B1" s="15"/>
      <c r="C1" s="15"/>
      <c r="D1" s="15"/>
      <c r="E1" s="51"/>
      <c r="F1" s="51"/>
      <c r="G1" s="19"/>
    </row>
    <row r="2" spans="1:7">
      <c r="A2" s="3" t="s">
        <v>24</v>
      </c>
    </row>
    <row r="3" spans="1:7">
      <c r="A3" s="20" t="s">
        <v>155</v>
      </c>
      <c r="B3" s="21" t="s">
        <v>62</v>
      </c>
      <c r="C3" s="21" t="s">
        <v>63</v>
      </c>
      <c r="D3" s="21" t="s">
        <v>156</v>
      </c>
      <c r="E3" s="52"/>
      <c r="F3" s="52"/>
      <c r="G3" s="23" t="s">
        <v>988</v>
      </c>
    </row>
    <row r="4" spans="1:7">
      <c r="C4" s="6" t="s">
        <v>63</v>
      </c>
      <c r="F4" s="42"/>
    </row>
    <row r="5" spans="1:7">
      <c r="C5" s="6" t="s">
        <v>63</v>
      </c>
      <c r="F5" s="42"/>
    </row>
    <row r="6" spans="1:7">
      <c r="C6" s="6" t="s">
        <v>63</v>
      </c>
      <c r="F6" s="42"/>
    </row>
    <row r="7" spans="1:7">
      <c r="B7" s="6" t="s">
        <v>62</v>
      </c>
      <c r="F7" s="42"/>
    </row>
    <row r="8" spans="1:7">
      <c r="B8" s="6" t="s">
        <v>62</v>
      </c>
      <c r="F8" s="42"/>
    </row>
    <row r="9" spans="1:7">
      <c r="B9" s="6" t="s">
        <v>62</v>
      </c>
      <c r="F9" s="42"/>
    </row>
    <row r="10" spans="1:7">
      <c r="C10" s="6" t="s">
        <v>63</v>
      </c>
      <c r="F10" s="42"/>
    </row>
    <row r="11" spans="1:7">
      <c r="C11" s="6" t="s">
        <v>63</v>
      </c>
      <c r="F11" s="42"/>
    </row>
    <row r="12" spans="1:7">
      <c r="C12" s="6" t="s">
        <v>63</v>
      </c>
      <c r="F12" s="42"/>
    </row>
    <row r="13" spans="1:7">
      <c r="C13" s="6" t="s">
        <v>63</v>
      </c>
      <c r="F13" s="42"/>
    </row>
    <row r="14" spans="1:7">
      <c r="C14" s="6" t="s">
        <v>63</v>
      </c>
      <c r="F14" s="42"/>
    </row>
    <row r="15" spans="1:7">
      <c r="C15" s="6" t="s">
        <v>63</v>
      </c>
      <c r="F15" s="42"/>
    </row>
    <row r="16" spans="1:7">
      <c r="C16" s="6" t="s">
        <v>63</v>
      </c>
      <c r="F16" s="42"/>
    </row>
    <row r="17" spans="2:7">
      <c r="C17" s="6" t="s">
        <v>63</v>
      </c>
      <c r="F17" s="42"/>
    </row>
    <row r="18" spans="2:7">
      <c r="C18" s="6" t="s">
        <v>63</v>
      </c>
      <c r="F18" s="42"/>
    </row>
    <row r="19" spans="2:7">
      <c r="C19" s="6" t="s">
        <v>63</v>
      </c>
      <c r="F19" s="42"/>
    </row>
    <row r="20" spans="2:7">
      <c r="C20" s="6" t="s">
        <v>63</v>
      </c>
      <c r="F20" s="42"/>
    </row>
    <row r="21" spans="2:7">
      <c r="C21" s="6" t="s">
        <v>63</v>
      </c>
      <c r="F21" s="42"/>
    </row>
    <row r="22" spans="2:7">
      <c r="C22" s="6" t="s">
        <v>63</v>
      </c>
      <c r="F22" s="42"/>
    </row>
    <row r="23" spans="2:7">
      <c r="C23" s="6" t="s">
        <v>63</v>
      </c>
      <c r="F23" s="42"/>
    </row>
    <row r="24" spans="2:7">
      <c r="C24" s="6" t="s">
        <v>63</v>
      </c>
      <c r="F24" s="42"/>
    </row>
    <row r="25" spans="2:7">
      <c r="B25" s="6" t="s">
        <v>62</v>
      </c>
      <c r="F25" s="42"/>
    </row>
    <row r="26" spans="2:7">
      <c r="B26" s="6" t="s">
        <v>62</v>
      </c>
      <c r="F26" s="42"/>
    </row>
    <row r="27" spans="2:7">
      <c r="B27" s="6" t="s">
        <v>62</v>
      </c>
      <c r="F27" s="42"/>
    </row>
    <row r="28" spans="2:7">
      <c r="B28" s="6" t="s">
        <v>62</v>
      </c>
      <c r="F28" s="42"/>
    </row>
    <row r="29" spans="2:7">
      <c r="C29" s="6" t="s">
        <v>63</v>
      </c>
      <c r="F29" s="42"/>
    </row>
    <row r="30" spans="2:7">
      <c r="B30" s="6" t="s">
        <v>62</v>
      </c>
      <c r="F30" s="42"/>
    </row>
    <row r="31" spans="2:7">
      <c r="C31" s="6" t="s">
        <v>63</v>
      </c>
      <c r="F31" s="42"/>
    </row>
    <row r="32" spans="2:7">
      <c r="C32" s="6" t="s">
        <v>63</v>
      </c>
      <c r="D32" s="6" t="s">
        <v>243</v>
      </c>
      <c r="E32" s="41" t="s">
        <v>1006</v>
      </c>
      <c r="F32" s="53"/>
      <c r="G32" s="10" t="s">
        <v>1006</v>
      </c>
    </row>
    <row r="33" spans="1:7">
      <c r="C33" s="6" t="s">
        <v>63</v>
      </c>
      <c r="F33" s="42"/>
    </row>
    <row r="34" spans="1:7">
      <c r="C34" s="6" t="s">
        <v>63</v>
      </c>
      <c r="F34" s="42"/>
    </row>
    <row r="35" spans="1:7">
      <c r="C35" s="6" t="s">
        <v>63</v>
      </c>
      <c r="F35" s="42"/>
    </row>
    <row r="36" spans="1:7">
      <c r="A36" s="36"/>
      <c r="B36" s="37"/>
      <c r="C36" s="37"/>
      <c r="D36" s="37"/>
      <c r="E36" s="37"/>
      <c r="F36" s="38"/>
      <c r="G36" s="37"/>
    </row>
    <row r="37" spans="1:7">
      <c r="F37" s="42"/>
    </row>
    <row r="38" spans="1:7">
      <c r="B38" s="6" t="s">
        <v>62</v>
      </c>
      <c r="F38" s="42"/>
    </row>
    <row r="39" spans="1:7">
      <c r="B39" s="6" t="s">
        <v>62</v>
      </c>
      <c r="F39" s="42"/>
    </row>
    <row r="40" spans="1:7">
      <c r="B40" s="6" t="s">
        <v>62</v>
      </c>
      <c r="D40" s="6" t="s">
        <v>265</v>
      </c>
      <c r="E40" s="41" t="s">
        <v>319</v>
      </c>
      <c r="F40" s="53"/>
      <c r="G40" s="10" t="s">
        <v>319</v>
      </c>
    </row>
    <row r="41" spans="1:7">
      <c r="B41" s="6" t="s">
        <v>62</v>
      </c>
      <c r="D41" s="6" t="s">
        <v>271</v>
      </c>
      <c r="E41" s="41" t="s">
        <v>1007</v>
      </c>
      <c r="F41" s="53"/>
      <c r="G41" s="10" t="s">
        <v>1007</v>
      </c>
    </row>
    <row r="42" spans="1:7">
      <c r="C42" s="6" t="s">
        <v>63</v>
      </c>
      <c r="F42" s="42"/>
    </row>
    <row r="43" spans="1:7">
      <c r="B43" s="6" t="s">
        <v>62</v>
      </c>
      <c r="D43" s="6" t="s">
        <v>281</v>
      </c>
      <c r="E43" s="41" t="s">
        <v>319</v>
      </c>
      <c r="F43" s="53"/>
      <c r="G43" s="10" t="s">
        <v>319</v>
      </c>
    </row>
    <row r="44" spans="1:7">
      <c r="B44" s="6" t="s">
        <v>62</v>
      </c>
      <c r="F44" s="42"/>
    </row>
    <row r="45" spans="1:7">
      <c r="C45" s="6" t="s">
        <v>63</v>
      </c>
      <c r="F45" s="42"/>
    </row>
    <row r="46" spans="1:7">
      <c r="B46" s="6" t="s">
        <v>62</v>
      </c>
      <c r="F46" s="42"/>
    </row>
    <row r="47" spans="1:7">
      <c r="B47" s="6" t="s">
        <v>62</v>
      </c>
      <c r="F47" s="42"/>
    </row>
    <row r="48" spans="1:7">
      <c r="A48" s="3" t="s">
        <v>155</v>
      </c>
      <c r="D48" s="6" t="s">
        <v>300</v>
      </c>
      <c r="E48" s="41" t="s">
        <v>1009</v>
      </c>
      <c r="F48" s="53"/>
      <c r="G48" s="10" t="s">
        <v>1009</v>
      </c>
    </row>
    <row r="49" spans="1:7">
      <c r="F49" s="42"/>
    </row>
    <row r="50" spans="1:7">
      <c r="C50" s="6" t="s">
        <v>63</v>
      </c>
      <c r="D50" s="6" t="s">
        <v>313</v>
      </c>
      <c r="F50" s="42"/>
    </row>
    <row r="51" spans="1:7">
      <c r="B51" s="6" t="s">
        <v>62</v>
      </c>
      <c r="D51" s="6" t="s">
        <v>319</v>
      </c>
      <c r="E51" s="41" t="s">
        <v>319</v>
      </c>
      <c r="F51" s="53"/>
      <c r="G51" s="10" t="s">
        <v>319</v>
      </c>
    </row>
    <row r="52" spans="1:7">
      <c r="F52" s="42"/>
    </row>
    <row r="53" spans="1:7">
      <c r="C53" s="6" t="s">
        <v>63</v>
      </c>
      <c r="F53" s="42"/>
    </row>
    <row r="54" spans="1:7">
      <c r="C54" s="6" t="s">
        <v>63</v>
      </c>
      <c r="F54" s="42"/>
    </row>
    <row r="55" spans="1:7">
      <c r="A55" s="3" t="s">
        <v>155</v>
      </c>
      <c r="D55" s="6" t="s">
        <v>334</v>
      </c>
      <c r="F55" s="42"/>
    </row>
    <row r="56" spans="1:7">
      <c r="C56" s="6" t="s">
        <v>63</v>
      </c>
      <c r="F56" s="42"/>
    </row>
    <row r="57" spans="1:7">
      <c r="C57" s="6" t="s">
        <v>63</v>
      </c>
      <c r="D57" s="6" t="s">
        <v>345</v>
      </c>
      <c r="E57" s="41" t="s">
        <v>1012</v>
      </c>
      <c r="F57" s="53"/>
      <c r="G57" s="10" t="s">
        <v>1012</v>
      </c>
    </row>
    <row r="58" spans="1:7">
      <c r="F58" s="42"/>
    </row>
    <row r="59" spans="1:7">
      <c r="C59" s="6" t="s">
        <v>63</v>
      </c>
      <c r="F59" s="42"/>
    </row>
    <row r="60" spans="1:7">
      <c r="B60" s="6" t="s">
        <v>62</v>
      </c>
      <c r="F60" s="42"/>
    </row>
    <row r="61" spans="1:7">
      <c r="C61" s="6" t="s">
        <v>63</v>
      </c>
      <c r="F61" s="42"/>
    </row>
    <row r="62" spans="1:7">
      <c r="B62" s="6" t="s">
        <v>62</v>
      </c>
      <c r="F62" s="42"/>
    </row>
    <row r="63" spans="1:7">
      <c r="A63" s="3" t="s">
        <v>155</v>
      </c>
      <c r="F63" s="42"/>
    </row>
    <row r="64" spans="1:7">
      <c r="C64" s="6" t="s">
        <v>63</v>
      </c>
      <c r="F64" s="42"/>
    </row>
    <row r="65" spans="1:7">
      <c r="C65" s="6" t="s">
        <v>63</v>
      </c>
      <c r="F65" s="42"/>
    </row>
    <row r="66" spans="1:7">
      <c r="B66" s="6" t="s">
        <v>62</v>
      </c>
      <c r="F66" s="42"/>
    </row>
    <row r="67" spans="1:7">
      <c r="C67" s="6" t="s">
        <v>63</v>
      </c>
      <c r="F67" s="42"/>
    </row>
    <row r="68" spans="1:7">
      <c r="B68" s="6" t="s">
        <v>62</v>
      </c>
      <c r="F68" s="42"/>
    </row>
    <row r="69" spans="1:7">
      <c r="C69" s="6" t="s">
        <v>63</v>
      </c>
      <c r="D69" s="6" t="s">
        <v>319</v>
      </c>
      <c r="E69" s="41" t="s">
        <v>319</v>
      </c>
      <c r="F69" s="53"/>
      <c r="G69" s="10" t="s">
        <v>319</v>
      </c>
    </row>
    <row r="70" spans="1:7">
      <c r="B70" s="6" t="s">
        <v>62</v>
      </c>
      <c r="F70" s="42"/>
    </row>
    <row r="71" spans="1:7">
      <c r="B71" s="6" t="s">
        <v>62</v>
      </c>
      <c r="F71" s="42"/>
    </row>
    <row r="72" spans="1:7">
      <c r="B72" s="6" t="s">
        <v>62</v>
      </c>
      <c r="F72" s="42"/>
    </row>
    <row r="73" spans="1:7">
      <c r="B73" s="6" t="s">
        <v>62</v>
      </c>
      <c r="F73" s="42"/>
    </row>
    <row r="74" spans="1:7">
      <c r="B74" s="6" t="s">
        <v>62</v>
      </c>
      <c r="F74" s="42"/>
    </row>
    <row r="75" spans="1:7">
      <c r="F75" s="42"/>
    </row>
    <row r="76" spans="1:7">
      <c r="A76" s="3" t="s">
        <v>155</v>
      </c>
      <c r="D76" s="6" t="s">
        <v>300</v>
      </c>
      <c r="E76" s="41" t="s">
        <v>1009</v>
      </c>
      <c r="F76" s="53"/>
      <c r="G76" s="10" t="s">
        <v>1009</v>
      </c>
    </row>
    <row r="77" spans="1:7">
      <c r="C77" s="6" t="s">
        <v>63</v>
      </c>
      <c r="F77" s="42"/>
    </row>
    <row r="78" spans="1:7">
      <c r="C78" s="6" t="s">
        <v>63</v>
      </c>
      <c r="F78" s="42"/>
    </row>
    <row r="79" spans="1:7">
      <c r="C79" s="6" t="s">
        <v>63</v>
      </c>
      <c r="D79" s="6" t="s">
        <v>406</v>
      </c>
      <c r="E79" s="41" t="s">
        <v>1006</v>
      </c>
      <c r="F79" s="53"/>
      <c r="G79" s="10" t="s">
        <v>1006</v>
      </c>
    </row>
    <row r="80" spans="1:7">
      <c r="C80" s="6" t="s">
        <v>63</v>
      </c>
      <c r="F80" s="42"/>
    </row>
    <row r="81" spans="2:7">
      <c r="C81" s="6" t="s">
        <v>63</v>
      </c>
      <c r="F81" s="42"/>
    </row>
    <row r="82" spans="2:7">
      <c r="B82" s="6" t="s">
        <v>62</v>
      </c>
      <c r="F82" s="42"/>
    </row>
    <row r="83" spans="2:7">
      <c r="B83" s="6" t="s">
        <v>62</v>
      </c>
      <c r="F83" s="42"/>
    </row>
    <row r="84" spans="2:7">
      <c r="B84" s="6" t="s">
        <v>62</v>
      </c>
      <c r="F84" s="42"/>
    </row>
    <row r="85" spans="2:7">
      <c r="C85" s="6" t="s">
        <v>63</v>
      </c>
      <c r="D85" s="6" t="s">
        <v>428</v>
      </c>
      <c r="E85" s="41" t="s">
        <v>319</v>
      </c>
      <c r="F85" s="53"/>
      <c r="G85" s="10" t="s">
        <v>319</v>
      </c>
    </row>
    <row r="86" spans="2:7">
      <c r="F86" s="42"/>
    </row>
    <row r="87" spans="2:7">
      <c r="C87" s="6" t="s">
        <v>63</v>
      </c>
      <c r="D87" s="6" t="s">
        <v>432</v>
      </c>
      <c r="E87" s="41" t="s">
        <v>1006</v>
      </c>
      <c r="F87" s="53"/>
      <c r="G87" s="10" t="s">
        <v>1006</v>
      </c>
    </row>
    <row r="88" spans="2:7">
      <c r="C88" s="6" t="s">
        <v>63</v>
      </c>
      <c r="F88" s="42"/>
    </row>
    <row r="89" spans="2:7">
      <c r="B89" s="6" t="s">
        <v>62</v>
      </c>
      <c r="F89" s="42"/>
    </row>
    <row r="90" spans="2:7">
      <c r="B90" s="6" t="s">
        <v>62</v>
      </c>
      <c r="F90" s="42"/>
    </row>
    <row r="91" spans="2:7">
      <c r="B91" s="6" t="s">
        <v>62</v>
      </c>
      <c r="F91" s="42"/>
    </row>
    <row r="92" spans="2:7">
      <c r="B92" s="6" t="s">
        <v>62</v>
      </c>
      <c r="F92" s="42"/>
    </row>
    <row r="93" spans="2:7">
      <c r="B93" s="6" t="s">
        <v>62</v>
      </c>
      <c r="F93" s="42"/>
    </row>
    <row r="94" spans="2:7">
      <c r="F94" s="42"/>
    </row>
    <row r="95" spans="2:7">
      <c r="C95" s="6" t="s">
        <v>63</v>
      </c>
      <c r="F95" s="42"/>
    </row>
    <row r="96" spans="2:7">
      <c r="B96" s="6" t="s">
        <v>62</v>
      </c>
      <c r="F96" s="42"/>
    </row>
    <row r="97" spans="1:7">
      <c r="F97" s="42"/>
    </row>
    <row r="98" spans="1:7">
      <c r="B98" s="6" t="s">
        <v>62</v>
      </c>
      <c r="F98" s="42"/>
    </row>
    <row r="99" spans="1:7">
      <c r="B99" s="6" t="s">
        <v>62</v>
      </c>
      <c r="F99" s="42"/>
    </row>
    <row r="100" spans="1:7">
      <c r="B100" s="6" t="s">
        <v>62</v>
      </c>
      <c r="F100" s="42"/>
    </row>
    <row r="101" spans="1:7">
      <c r="B101" s="6" t="s">
        <v>62</v>
      </c>
      <c r="D101" s="6" t="s">
        <v>478</v>
      </c>
      <c r="E101" s="41" t="s">
        <v>1010</v>
      </c>
      <c r="F101" s="53"/>
      <c r="G101" s="10" t="s">
        <v>1010</v>
      </c>
    </row>
    <row r="102" spans="1:7">
      <c r="C102" s="6" t="s">
        <v>63</v>
      </c>
      <c r="F102" s="42"/>
    </row>
    <row r="103" spans="1:7">
      <c r="C103" s="6" t="s">
        <v>63</v>
      </c>
      <c r="F103" s="42"/>
    </row>
    <row r="104" spans="1:7">
      <c r="F104" s="42"/>
    </row>
    <row r="105" spans="1:7">
      <c r="B105" s="6" t="s">
        <v>62</v>
      </c>
      <c r="F105" s="42"/>
    </row>
    <row r="106" spans="1:7">
      <c r="C106" s="6" t="s">
        <v>63</v>
      </c>
      <c r="F106" s="42"/>
    </row>
    <row r="107" spans="1:7">
      <c r="B107" s="6" t="s">
        <v>62</v>
      </c>
      <c r="F107" s="42"/>
    </row>
    <row r="108" spans="1:7">
      <c r="B108" s="6" t="s">
        <v>62</v>
      </c>
      <c r="F108" s="42"/>
    </row>
    <row r="109" spans="1:7">
      <c r="A109" s="3" t="s">
        <v>155</v>
      </c>
      <c r="D109" s="6" t="s">
        <v>506</v>
      </c>
      <c r="E109" s="41" t="s">
        <v>1009</v>
      </c>
      <c r="F109" s="53"/>
      <c r="G109" s="10" t="s">
        <v>1009</v>
      </c>
    </row>
    <row r="110" spans="1:7">
      <c r="B110" s="6" t="s">
        <v>62</v>
      </c>
      <c r="F110" s="42"/>
    </row>
    <row r="111" spans="1:7">
      <c r="B111" s="6" t="s">
        <v>62</v>
      </c>
      <c r="F111" s="42"/>
    </row>
    <row r="112" spans="1:7">
      <c r="C112" s="6" t="s">
        <v>63</v>
      </c>
      <c r="F112" s="42"/>
    </row>
    <row r="113" spans="2:7">
      <c r="B113" s="6" t="s">
        <v>62</v>
      </c>
      <c r="F113" s="42"/>
    </row>
    <row r="114" spans="2:7">
      <c r="B114" s="6" t="s">
        <v>62</v>
      </c>
      <c r="D114" s="6" t="s">
        <v>525</v>
      </c>
      <c r="E114" s="41" t="s">
        <v>1126</v>
      </c>
      <c r="F114" s="53"/>
      <c r="G114" s="10" t="s">
        <v>1126</v>
      </c>
    </row>
    <row r="115" spans="2:7">
      <c r="C115" s="6" t="s">
        <v>63</v>
      </c>
      <c r="D115" s="6" t="s">
        <v>532</v>
      </c>
      <c r="E115" s="41" t="s">
        <v>1006</v>
      </c>
      <c r="F115" s="53" t="s">
        <v>1012</v>
      </c>
      <c r="G115" s="10" t="s">
        <v>1011</v>
      </c>
    </row>
    <row r="116" spans="2:7">
      <c r="B116" s="6" t="s">
        <v>62</v>
      </c>
      <c r="F116" s="42"/>
    </row>
    <row r="117" spans="2:7">
      <c r="B117" s="6" t="s">
        <v>62</v>
      </c>
      <c r="F117" s="42"/>
    </row>
    <row r="118" spans="2:7">
      <c r="B118" s="6" t="s">
        <v>62</v>
      </c>
      <c r="F118" s="42"/>
    </row>
    <row r="119" spans="2:7">
      <c r="B119" s="6" t="s">
        <v>62</v>
      </c>
      <c r="F119" s="42"/>
    </row>
    <row r="120" spans="2:7">
      <c r="B120" s="6" t="s">
        <v>62</v>
      </c>
      <c r="F120" s="42"/>
    </row>
    <row r="121" spans="2:7">
      <c r="C121" s="6" t="s">
        <v>63</v>
      </c>
      <c r="D121" s="6" t="s">
        <v>554</v>
      </c>
      <c r="E121" s="41" t="s">
        <v>1012</v>
      </c>
      <c r="F121" s="53"/>
      <c r="G121" s="10" t="s">
        <v>1012</v>
      </c>
    </row>
    <row r="122" spans="2:7">
      <c r="B122" s="6" t="s">
        <v>62</v>
      </c>
      <c r="F122" s="42"/>
    </row>
    <row r="123" spans="2:7">
      <c r="C123" s="6" t="s">
        <v>63</v>
      </c>
      <c r="F123" s="42"/>
    </row>
    <row r="124" spans="2:7">
      <c r="B124" s="6" t="s">
        <v>62</v>
      </c>
      <c r="F124" s="42"/>
    </row>
    <row r="125" spans="2:7">
      <c r="B125" s="6" t="s">
        <v>62</v>
      </c>
      <c r="F125" s="42"/>
    </row>
    <row r="126" spans="2:7">
      <c r="B126" s="6" t="s">
        <v>62</v>
      </c>
      <c r="F126" s="42"/>
    </row>
    <row r="127" spans="2:7">
      <c r="C127" s="6" t="s">
        <v>63</v>
      </c>
      <c r="D127" s="6" t="s">
        <v>576</v>
      </c>
      <c r="E127" s="41" t="s">
        <v>1006</v>
      </c>
      <c r="F127" s="53"/>
      <c r="G127" s="10" t="s">
        <v>1006</v>
      </c>
    </row>
    <row r="128" spans="2:7">
      <c r="F128" s="42"/>
    </row>
    <row r="129" spans="1:7">
      <c r="C129" s="6" t="s">
        <v>63</v>
      </c>
      <c r="F129" s="42"/>
    </row>
    <row r="130" spans="1:7">
      <c r="B130" s="6" t="s">
        <v>62</v>
      </c>
      <c r="F130" s="42"/>
    </row>
    <row r="131" spans="1:7">
      <c r="A131" s="3" t="s">
        <v>155</v>
      </c>
      <c r="D131" s="6" t="s">
        <v>587</v>
      </c>
      <c r="E131" s="41" t="s">
        <v>1009</v>
      </c>
      <c r="F131" s="53"/>
      <c r="G131" s="10" t="s">
        <v>1009</v>
      </c>
    </row>
    <row r="132" spans="1:7">
      <c r="B132" s="6" t="s">
        <v>62</v>
      </c>
      <c r="F132" s="42"/>
    </row>
    <row r="133" spans="1:7">
      <c r="C133" s="6" t="s">
        <v>63</v>
      </c>
      <c r="D133" s="6" t="s">
        <v>595</v>
      </c>
      <c r="E133" s="41" t="s">
        <v>1006</v>
      </c>
      <c r="F133" s="53" t="s">
        <v>1012</v>
      </c>
      <c r="G133" s="10" t="s">
        <v>1011</v>
      </c>
    </row>
    <row r="134" spans="1:7">
      <c r="B134" s="6" t="s">
        <v>62</v>
      </c>
      <c r="F134" s="42"/>
    </row>
    <row r="135" spans="1:7">
      <c r="B135" s="6" t="s">
        <v>62</v>
      </c>
      <c r="F135" s="42"/>
    </row>
    <row r="136" spans="1:7">
      <c r="B136" s="6" t="s">
        <v>62</v>
      </c>
      <c r="F136" s="42"/>
    </row>
    <row r="137" spans="1:7">
      <c r="C137" s="6" t="s">
        <v>63</v>
      </c>
      <c r="F137" s="42"/>
    </row>
    <row r="138" spans="1:7">
      <c r="B138" s="6" t="s">
        <v>62</v>
      </c>
      <c r="F138" s="42"/>
    </row>
    <row r="139" spans="1:7">
      <c r="B139" s="6" t="s">
        <v>62</v>
      </c>
      <c r="F139" s="42"/>
    </row>
    <row r="140" spans="1:7">
      <c r="B140" s="6" t="s">
        <v>62</v>
      </c>
      <c r="F140" s="42"/>
    </row>
    <row r="141" spans="1:7">
      <c r="C141" s="6" t="s">
        <v>63</v>
      </c>
      <c r="F141" s="42"/>
    </row>
    <row r="142" spans="1:7">
      <c r="F142" s="42"/>
    </row>
    <row r="143" spans="1:7">
      <c r="C143" s="6" t="s">
        <v>63</v>
      </c>
      <c r="F143" s="42"/>
    </row>
    <row r="144" spans="1:7">
      <c r="B144" s="6" t="s">
        <v>62</v>
      </c>
      <c r="F144" s="42"/>
    </row>
    <row r="145" spans="1:7">
      <c r="B145" s="6" t="s">
        <v>62</v>
      </c>
      <c r="F145" s="42"/>
    </row>
    <row r="146" spans="1:7">
      <c r="A146" s="3" t="s">
        <v>155</v>
      </c>
      <c r="D146" s="6" t="s">
        <v>326</v>
      </c>
      <c r="E146" s="41" t="s">
        <v>1009</v>
      </c>
      <c r="F146" s="53"/>
      <c r="G146" s="10" t="s">
        <v>1009</v>
      </c>
    </row>
    <row r="147" spans="1:7">
      <c r="B147" s="6" t="s">
        <v>62</v>
      </c>
      <c r="F147" s="42"/>
    </row>
    <row r="148" spans="1:7">
      <c r="C148" s="6" t="s">
        <v>63</v>
      </c>
      <c r="F148" s="42"/>
    </row>
    <row r="149" spans="1:7">
      <c r="C149" s="6" t="s">
        <v>63</v>
      </c>
      <c r="D149" s="6" t="s">
        <v>648</v>
      </c>
      <c r="E149" s="41" t="s">
        <v>1006</v>
      </c>
      <c r="F149" s="53"/>
      <c r="G149" s="10" t="s">
        <v>1006</v>
      </c>
    </row>
    <row r="150" spans="1:7">
      <c r="B150" s="6" t="s">
        <v>62</v>
      </c>
      <c r="F150" s="42"/>
    </row>
    <row r="151" spans="1:7">
      <c r="B151" s="6" t="s">
        <v>62</v>
      </c>
      <c r="F151" s="42"/>
    </row>
    <row r="152" spans="1:7">
      <c r="C152" s="6" t="s">
        <v>63</v>
      </c>
      <c r="F152" s="42"/>
    </row>
    <row r="153" spans="1:7">
      <c r="A153" s="3" t="s">
        <v>155</v>
      </c>
      <c r="D153" s="6" t="s">
        <v>667</v>
      </c>
      <c r="E153" s="41" t="s">
        <v>1010</v>
      </c>
      <c r="F153" s="53"/>
      <c r="G153" s="10" t="s">
        <v>1010</v>
      </c>
    </row>
    <row r="154" spans="1:7">
      <c r="B154" s="6" t="s">
        <v>62</v>
      </c>
      <c r="F154" s="42"/>
    </row>
    <row r="155" spans="1:7">
      <c r="B155" s="6" t="s">
        <v>62</v>
      </c>
      <c r="F155" s="42"/>
    </row>
    <row r="156" spans="1:7">
      <c r="B156" s="6" t="s">
        <v>62</v>
      </c>
      <c r="F156" s="42"/>
    </row>
    <row r="157" spans="1:7">
      <c r="B157" s="6" t="s">
        <v>62</v>
      </c>
      <c r="F157" s="42"/>
    </row>
    <row r="158" spans="1:7">
      <c r="B158" s="6" t="s">
        <v>62</v>
      </c>
      <c r="F158" s="42"/>
    </row>
    <row r="159" spans="1:7">
      <c r="B159" s="6" t="s">
        <v>62</v>
      </c>
      <c r="F159" s="42"/>
    </row>
    <row r="160" spans="1:7">
      <c r="B160" s="6" t="s">
        <v>62</v>
      </c>
      <c r="F160" s="42"/>
    </row>
    <row r="161" spans="1:7">
      <c r="F161" s="42"/>
    </row>
    <row r="162" spans="1:7">
      <c r="B162" s="6" t="s">
        <v>62</v>
      </c>
      <c r="D162" s="6" t="s">
        <v>693</v>
      </c>
      <c r="E162" s="41" t="s">
        <v>1008</v>
      </c>
      <c r="F162" s="53" t="s">
        <v>1012</v>
      </c>
      <c r="G162" s="10" t="s">
        <v>1013</v>
      </c>
    </row>
    <row r="163" spans="1:7">
      <c r="F163" s="42"/>
    </row>
    <row r="164" spans="1:7">
      <c r="F164" s="42"/>
    </row>
    <row r="165" spans="1:7">
      <c r="B165" s="6" t="s">
        <v>62</v>
      </c>
      <c r="F165" s="42"/>
    </row>
    <row r="166" spans="1:7">
      <c r="B166" s="6" t="s">
        <v>62</v>
      </c>
      <c r="F166" s="42"/>
    </row>
    <row r="167" spans="1:7">
      <c r="B167" s="6" t="s">
        <v>62</v>
      </c>
      <c r="F167" s="42"/>
    </row>
    <row r="168" spans="1:7">
      <c r="B168" s="6" t="s">
        <v>62</v>
      </c>
      <c r="F168" s="42"/>
    </row>
    <row r="169" spans="1:7">
      <c r="A169" s="3" t="s">
        <v>155</v>
      </c>
      <c r="D169" s="6" t="s">
        <v>326</v>
      </c>
      <c r="E169" s="41" t="s">
        <v>1009</v>
      </c>
      <c r="F169" s="53"/>
      <c r="G169" s="10" t="s">
        <v>1009</v>
      </c>
    </row>
    <row r="170" spans="1:7">
      <c r="B170" s="6" t="s">
        <v>62</v>
      </c>
      <c r="F170" s="42"/>
    </row>
    <row r="171" spans="1:7">
      <c r="B171" s="6" t="s">
        <v>62</v>
      </c>
      <c r="F171" s="42"/>
    </row>
    <row r="172" spans="1:7">
      <c r="A172" s="3" t="s">
        <v>155</v>
      </c>
      <c r="D172" s="6" t="s">
        <v>722</v>
      </c>
      <c r="E172" s="41" t="s">
        <v>1009</v>
      </c>
      <c r="F172" s="53"/>
      <c r="G172" s="10" t="s">
        <v>1009</v>
      </c>
    </row>
    <row r="173" spans="1:7">
      <c r="C173" s="6" t="s">
        <v>63</v>
      </c>
      <c r="F173" s="42"/>
    </row>
    <row r="174" spans="1:7">
      <c r="B174" s="6" t="s">
        <v>62</v>
      </c>
      <c r="F174" s="42"/>
    </row>
    <row r="175" spans="1:7">
      <c r="B175" s="6" t="s">
        <v>62</v>
      </c>
      <c r="F175" s="42"/>
    </row>
    <row r="176" spans="1:7">
      <c r="B176" s="6" t="s">
        <v>62</v>
      </c>
      <c r="F176" s="42"/>
    </row>
    <row r="177" spans="2:6">
      <c r="B177" s="6" t="s">
        <v>62</v>
      </c>
      <c r="F177" s="42"/>
    </row>
    <row r="178" spans="2:6">
      <c r="B178" s="6" t="s">
        <v>62</v>
      </c>
      <c r="F178" s="42"/>
    </row>
    <row r="179" spans="2:6">
      <c r="F179" s="42"/>
    </row>
    <row r="180" spans="2:6">
      <c r="B180" s="6" t="s">
        <v>62</v>
      </c>
      <c r="F180" s="42"/>
    </row>
    <row r="181" spans="2:6">
      <c r="B181" s="6" t="s">
        <v>62</v>
      </c>
      <c r="F181" s="42"/>
    </row>
    <row r="182" spans="2:6">
      <c r="F182" s="42"/>
    </row>
    <row r="183" spans="2:6">
      <c r="F183" s="42"/>
    </row>
    <row r="184" spans="2:6">
      <c r="F184" s="42"/>
    </row>
    <row r="185" spans="2:6">
      <c r="B185" s="6" t="s">
        <v>62</v>
      </c>
      <c r="F185" s="42"/>
    </row>
    <row r="186" spans="2:6">
      <c r="C186" s="6" t="s">
        <v>63</v>
      </c>
      <c r="F186" s="42"/>
    </row>
    <row r="187" spans="2:6">
      <c r="F187" s="42"/>
    </row>
    <row r="188" spans="2:6">
      <c r="F188" s="42"/>
    </row>
    <row r="189" spans="2:6">
      <c r="C189" s="6" t="s">
        <v>63</v>
      </c>
      <c r="F189" s="42"/>
    </row>
    <row r="190" spans="2:6">
      <c r="B190" s="6" t="s">
        <v>62</v>
      </c>
      <c r="F190" s="42"/>
    </row>
    <row r="191" spans="2:6">
      <c r="B191" s="6" t="s">
        <v>62</v>
      </c>
      <c r="F191" s="42"/>
    </row>
    <row r="192" spans="2:6">
      <c r="B192" s="6" t="s">
        <v>62</v>
      </c>
      <c r="F192" s="42"/>
    </row>
    <row r="193" spans="1:7">
      <c r="B193" s="6" t="s">
        <v>62</v>
      </c>
      <c r="F193" s="42"/>
    </row>
    <row r="194" spans="1:7">
      <c r="C194" s="6" t="s">
        <v>63</v>
      </c>
      <c r="D194" s="6" t="s">
        <v>772</v>
      </c>
      <c r="E194" s="41" t="s">
        <v>1010</v>
      </c>
      <c r="F194" s="53"/>
      <c r="G194" s="10" t="s">
        <v>1010</v>
      </c>
    </row>
    <row r="195" spans="1:7">
      <c r="A195" s="3" t="s">
        <v>155</v>
      </c>
      <c r="D195" s="6" t="s">
        <v>779</v>
      </c>
      <c r="E195" s="41" t="s">
        <v>1010</v>
      </c>
      <c r="F195" s="53"/>
      <c r="G195" s="10" t="s">
        <v>1010</v>
      </c>
    </row>
    <row r="196" spans="1:7">
      <c r="F196" s="42"/>
    </row>
    <row r="197" spans="1:7">
      <c r="C197" s="6" t="s">
        <v>63</v>
      </c>
      <c r="F197" s="42"/>
    </row>
    <row r="198" spans="1:7">
      <c r="B198" s="6" t="s">
        <v>62</v>
      </c>
      <c r="F198" s="42"/>
    </row>
    <row r="199" spans="1:7">
      <c r="C199" s="6" t="s">
        <v>63</v>
      </c>
      <c r="D199" s="6" t="s">
        <v>792</v>
      </c>
      <c r="E199" s="41" t="s">
        <v>1006</v>
      </c>
      <c r="F199" s="53"/>
      <c r="G199" s="10" t="s">
        <v>1006</v>
      </c>
    </row>
    <row r="200" spans="1:7">
      <c r="B200" s="6" t="s">
        <v>62</v>
      </c>
      <c r="F200" s="42"/>
    </row>
    <row r="201" spans="1:7">
      <c r="F201" s="42"/>
    </row>
    <row r="202" spans="1:7">
      <c r="C202" s="6" t="s">
        <v>63</v>
      </c>
      <c r="D202" s="6" t="s">
        <v>800</v>
      </c>
      <c r="E202" s="41" t="s">
        <v>1007</v>
      </c>
      <c r="F202" s="53"/>
      <c r="G202" s="10" t="s">
        <v>1007</v>
      </c>
    </row>
    <row r="203" spans="1:7">
      <c r="B203" s="6" t="s">
        <v>62</v>
      </c>
      <c r="F203" s="42"/>
    </row>
    <row r="204" spans="1:7">
      <c r="B204" s="6" t="s">
        <v>62</v>
      </c>
      <c r="F204" s="42"/>
    </row>
    <row r="205" spans="1:7">
      <c r="C205" s="6" t="s">
        <v>63</v>
      </c>
      <c r="D205" s="6" t="s">
        <v>816</v>
      </c>
      <c r="E205" s="41" t="s">
        <v>1012</v>
      </c>
      <c r="F205" s="53"/>
      <c r="G205" s="10" t="s">
        <v>1012</v>
      </c>
    </row>
    <row r="206" spans="1:7">
      <c r="C206" s="6" t="s">
        <v>63</v>
      </c>
      <c r="D206" s="6" t="s">
        <v>820</v>
      </c>
      <c r="E206" s="41" t="s">
        <v>1007</v>
      </c>
      <c r="F206" s="53"/>
      <c r="G206" s="10" t="s">
        <v>1007</v>
      </c>
    </row>
    <row r="207" spans="1:7">
      <c r="C207" s="6" t="s">
        <v>63</v>
      </c>
      <c r="F207" s="42"/>
    </row>
    <row r="208" spans="1:7">
      <c r="B208" s="6" t="s">
        <v>62</v>
      </c>
      <c r="F208" s="42"/>
    </row>
    <row r="209" spans="2:7">
      <c r="B209" s="6" t="s">
        <v>62</v>
      </c>
      <c r="F209" s="42"/>
    </row>
    <row r="210" spans="2:7">
      <c r="C210" s="6" t="s">
        <v>63</v>
      </c>
      <c r="F210" s="42"/>
    </row>
    <row r="211" spans="2:7">
      <c r="B211" s="6" t="s">
        <v>62</v>
      </c>
      <c r="F211" s="42"/>
    </row>
    <row r="212" spans="2:7">
      <c r="B212" s="6" t="s">
        <v>62</v>
      </c>
      <c r="F212" s="42"/>
    </row>
    <row r="213" spans="2:7">
      <c r="B213" s="6" t="s">
        <v>62</v>
      </c>
      <c r="F213" s="42"/>
    </row>
    <row r="214" spans="2:7">
      <c r="B214" s="6" t="s">
        <v>62</v>
      </c>
      <c r="F214" s="42"/>
    </row>
    <row r="215" spans="2:7">
      <c r="B215" s="6" t="s">
        <v>62</v>
      </c>
      <c r="F215" s="42"/>
    </row>
    <row r="216" spans="2:7">
      <c r="B216" s="6" t="s">
        <v>62</v>
      </c>
      <c r="F216" s="42"/>
    </row>
    <row r="217" spans="2:7">
      <c r="B217" s="6" t="s">
        <v>62</v>
      </c>
      <c r="F217" s="42"/>
    </row>
    <row r="218" spans="2:7">
      <c r="B218" s="6" t="s">
        <v>62</v>
      </c>
      <c r="F218" s="42"/>
    </row>
    <row r="219" spans="2:7">
      <c r="B219" s="6" t="s">
        <v>62</v>
      </c>
      <c r="F219" s="42"/>
    </row>
    <row r="220" spans="2:7">
      <c r="B220" s="6" t="s">
        <v>62</v>
      </c>
      <c r="F220" s="42"/>
    </row>
    <row r="221" spans="2:7">
      <c r="B221" s="6" t="s">
        <v>62</v>
      </c>
      <c r="F221" s="42"/>
    </row>
    <row r="222" spans="2:7">
      <c r="B222" s="6" t="s">
        <v>62</v>
      </c>
      <c r="F222" s="42"/>
    </row>
    <row r="223" spans="2:7">
      <c r="C223" s="6" t="s">
        <v>63</v>
      </c>
      <c r="F223" s="42"/>
    </row>
    <row r="224" spans="2:7">
      <c r="C224" s="6" t="s">
        <v>63</v>
      </c>
      <c r="D224" s="6" t="s">
        <v>873</v>
      </c>
      <c r="E224" s="41" t="s">
        <v>1014</v>
      </c>
      <c r="F224" s="53"/>
      <c r="G224" s="10" t="s">
        <v>1014</v>
      </c>
    </row>
    <row r="225" spans="1:7">
      <c r="F225" s="42"/>
    </row>
    <row r="226" spans="1:7">
      <c r="B226" s="6" t="s">
        <v>62</v>
      </c>
      <c r="F226" s="42"/>
    </row>
    <row r="227" spans="1:7">
      <c r="B227" s="6" t="s">
        <v>62</v>
      </c>
      <c r="F227" s="42"/>
    </row>
    <row r="228" spans="1:7">
      <c r="B228" s="6" t="s">
        <v>62</v>
      </c>
      <c r="F228" s="42"/>
    </row>
    <row r="229" spans="1:7">
      <c r="B229" s="6" t="s">
        <v>62</v>
      </c>
      <c r="F229" s="42"/>
    </row>
    <row r="230" spans="1:7">
      <c r="B230" s="6" t="s">
        <v>62</v>
      </c>
      <c r="F230" s="42"/>
    </row>
    <row r="231" spans="1:7">
      <c r="C231" s="6" t="s">
        <v>63</v>
      </c>
      <c r="F231" s="42"/>
    </row>
    <row r="232" spans="1:7">
      <c r="B232" s="6" t="s">
        <v>62</v>
      </c>
      <c r="F232" s="42"/>
    </row>
    <row r="233" spans="1:7">
      <c r="C233" s="6" t="s">
        <v>63</v>
      </c>
      <c r="D233" s="6" t="s">
        <v>1015</v>
      </c>
      <c r="E233" s="41" t="s">
        <v>1010</v>
      </c>
      <c r="F233" s="53"/>
      <c r="G233" s="10" t="s">
        <v>1010</v>
      </c>
    </row>
    <row r="234" spans="1:7">
      <c r="C234" s="6" t="s">
        <v>63</v>
      </c>
      <c r="F234" s="42"/>
    </row>
    <row r="235" spans="1:7">
      <c r="B235" s="6" t="s">
        <v>62</v>
      </c>
      <c r="F235" s="42"/>
    </row>
    <row r="236" spans="1:7">
      <c r="B236" s="6" t="s">
        <v>62</v>
      </c>
      <c r="F236" s="42"/>
    </row>
    <row r="237" spans="1:7">
      <c r="A237" s="3" t="s">
        <v>155</v>
      </c>
      <c r="D237" s="6" t="s">
        <v>326</v>
      </c>
      <c r="E237" s="41" t="s">
        <v>1009</v>
      </c>
      <c r="F237" s="53"/>
      <c r="G237" s="10" t="s">
        <v>1009</v>
      </c>
    </row>
    <row r="238" spans="1:7">
      <c r="A238" s="3" t="s">
        <v>155</v>
      </c>
      <c r="F238" s="42"/>
    </row>
    <row r="239" spans="1:7">
      <c r="F239" s="42"/>
    </row>
    <row r="240" spans="1:7">
      <c r="B240" s="6" t="s">
        <v>62</v>
      </c>
      <c r="F240" s="42"/>
    </row>
    <row r="241" spans="1:7">
      <c r="B241" s="6" t="s">
        <v>62</v>
      </c>
      <c r="F241" s="42"/>
    </row>
    <row r="242" spans="1:7">
      <c r="C242" s="6" t="s">
        <v>63</v>
      </c>
      <c r="D242" s="6" t="s">
        <v>930</v>
      </c>
      <c r="E242" s="41" t="s">
        <v>1006</v>
      </c>
      <c r="F242" s="53"/>
      <c r="G242" s="10" t="s">
        <v>1006</v>
      </c>
    </row>
    <row r="243" spans="1:7">
      <c r="B243" s="6" t="s">
        <v>62</v>
      </c>
      <c r="F243" s="42"/>
    </row>
    <row r="244" spans="1:7">
      <c r="B244" s="6" t="s">
        <v>62</v>
      </c>
      <c r="F244" s="42"/>
    </row>
    <row r="245" spans="1:7">
      <c r="A245" s="3" t="s">
        <v>155</v>
      </c>
      <c r="D245" s="6" t="s">
        <v>300</v>
      </c>
      <c r="E245" s="41" t="s">
        <v>1009</v>
      </c>
      <c r="F245" s="53"/>
      <c r="G245" s="10" t="s">
        <v>1009</v>
      </c>
    </row>
    <row r="246" spans="1:7">
      <c r="F246" s="42"/>
    </row>
    <row r="247" spans="1:7">
      <c r="B247" s="6" t="s">
        <v>62</v>
      </c>
      <c r="F247" s="42"/>
    </row>
    <row r="248" spans="1:7">
      <c r="A248" s="3" t="s">
        <v>155</v>
      </c>
      <c r="D248" s="6" t="s">
        <v>944</v>
      </c>
      <c r="E248" s="41" t="s">
        <v>1010</v>
      </c>
      <c r="F248" s="53"/>
      <c r="G248" s="10" t="s">
        <v>1010</v>
      </c>
    </row>
    <row r="249" spans="1:7">
      <c r="G249" s="10"/>
    </row>
    <row r="250" spans="1:7">
      <c r="A250" s="14">
        <v>20</v>
      </c>
      <c r="B250" s="15"/>
      <c r="C250" s="15"/>
      <c r="D250" s="15"/>
      <c r="E250" s="51"/>
      <c r="F250" s="51"/>
      <c r="G250" s="19"/>
    </row>
    <row r="251" spans="1:7">
      <c r="A251" s="3" t="s">
        <v>24</v>
      </c>
    </row>
    <row r="252" spans="1:7">
      <c r="A252" s="20" t="s">
        <v>155</v>
      </c>
      <c r="B252" s="21" t="s">
        <v>62</v>
      </c>
      <c r="C252" s="21" t="s">
        <v>63</v>
      </c>
      <c r="D252" s="21" t="s">
        <v>156</v>
      </c>
      <c r="E252" s="52"/>
      <c r="F252" s="52"/>
      <c r="G252" s="23" t="s">
        <v>988</v>
      </c>
    </row>
    <row r="253" spans="1:7">
      <c r="A253" s="21"/>
      <c r="B253" s="21"/>
      <c r="C253" s="21"/>
      <c r="D253" s="21"/>
      <c r="E253" s="52"/>
      <c r="F253" s="52"/>
      <c r="G253" s="23"/>
    </row>
    <row r="254" spans="1:7">
      <c r="A254" s="40">
        <f>COUNTIF(A4:A248,"Already use (please specify which traders below)")</f>
        <v>15</v>
      </c>
      <c r="B254" s="40">
        <f>COUNTIF(B4:B248,"yes")</f>
        <v>125</v>
      </c>
      <c r="C254" s="40">
        <f>COUNTIF(C4:C248,"no")</f>
        <v>79</v>
      </c>
      <c r="D254" s="40">
        <f>COUNTIF(D4:D248,"*")</f>
        <v>40</v>
      </c>
      <c r="F254" s="42"/>
      <c r="G254" s="40">
        <f>COUNTIF(G4:G248,"*")</f>
        <v>38</v>
      </c>
    </row>
    <row r="255" spans="1:7">
      <c r="D255" t="s">
        <v>1012</v>
      </c>
      <c r="E255" s="41">
        <f>COUNTIF(E4:E248,"Not understood")</f>
        <v>3</v>
      </c>
      <c r="F255" s="42">
        <f>COUNTIF(F4:F248,"Not understood")</f>
        <v>3</v>
      </c>
      <c r="G255" s="11">
        <f>SUM(E255:F255)</f>
        <v>6</v>
      </c>
    </row>
    <row r="256" spans="1:7">
      <c r="C256" s="6">
        <f>SUM(A254:C254)</f>
        <v>219</v>
      </c>
      <c r="D256" t="s">
        <v>1006</v>
      </c>
      <c r="E256" s="41">
        <f>COUNTIF(E4:E248,"Not liked")</f>
        <v>9</v>
      </c>
      <c r="F256" s="42">
        <f>COUNTIF(F4:F248,"Not liked")</f>
        <v>0</v>
      </c>
      <c r="G256" s="11">
        <f t="shared" ref="G256:G262" si="0">SUM(E256:F256)</f>
        <v>9</v>
      </c>
    </row>
    <row r="257" spans="1:7">
      <c r="A257" s="6">
        <f>(A254/C256)*100</f>
        <v>6.8493150684931505</v>
      </c>
      <c r="B257" s="6">
        <f>(B254/C256)*100</f>
        <v>57.077625570776256</v>
      </c>
      <c r="C257" s="6">
        <f>(C254/C256)*100</f>
        <v>36.073059360730589</v>
      </c>
      <c r="D257" t="s">
        <v>319</v>
      </c>
      <c r="E257" s="41">
        <f>COUNTIF(E4:E248,"Possibly")</f>
        <v>5</v>
      </c>
      <c r="F257" s="42">
        <f>COUNTIF(F4:F248,"Possibly")</f>
        <v>0</v>
      </c>
      <c r="G257" s="11">
        <f t="shared" si="0"/>
        <v>5</v>
      </c>
    </row>
    <row r="258" spans="1:7">
      <c r="D258" t="s">
        <v>1007</v>
      </c>
      <c r="E258" s="41">
        <f>COUNTIF(G4:G248,"If collection convenient")</f>
        <v>3</v>
      </c>
      <c r="F258" s="42">
        <f>COUNTIF(H4:H248,"If collection convenient")</f>
        <v>0</v>
      </c>
      <c r="G258" s="11">
        <f t="shared" si="0"/>
        <v>3</v>
      </c>
    </row>
    <row r="259" spans="1:7">
      <c r="D259" s="53" t="s">
        <v>1014</v>
      </c>
      <c r="E259" s="41">
        <f>COUNTIF(E4:E248,"Use delivery service now")</f>
        <v>1</v>
      </c>
      <c r="F259" s="42">
        <f>COUNTIF(F4:F248,"Use delivery service now")</f>
        <v>0</v>
      </c>
      <c r="G259" s="11">
        <f t="shared" si="0"/>
        <v>1</v>
      </c>
    </row>
    <row r="260" spans="1:7">
      <c r="D260" t="s">
        <v>1126</v>
      </c>
      <c r="E260" s="41">
        <f>COUNTIF(G4:G248,"Keeps trade local?")</f>
        <v>1</v>
      </c>
      <c r="F260" s="42">
        <f>COUNTIF(H4:H248,"Keeps trade local?")</f>
        <v>0</v>
      </c>
      <c r="G260" s="11">
        <f t="shared" si="0"/>
        <v>1</v>
      </c>
    </row>
    <row r="261" spans="1:7">
      <c r="D261" s="25" t="s">
        <v>1009</v>
      </c>
      <c r="E261" s="41">
        <f>COUNTIF(E4:E248,"Use in Ross already")</f>
        <v>9</v>
      </c>
      <c r="F261" s="42">
        <f>COUNTIF(F4:F248,"Use in Ross already")</f>
        <v>0</v>
      </c>
      <c r="G261" s="11">
        <f t="shared" si="0"/>
        <v>9</v>
      </c>
    </row>
    <row r="262" spans="1:7">
      <c r="D262" t="s">
        <v>1010</v>
      </c>
      <c r="E262" s="41">
        <f>COUNTIF(E4:E248,"Use for non-Ross buying")</f>
        <v>6</v>
      </c>
      <c r="F262" s="42">
        <f>COUNTIF(F4:F248,"Use for non-Ross buying")</f>
        <v>0</v>
      </c>
      <c r="G262" s="11">
        <f t="shared" si="0"/>
        <v>6</v>
      </c>
    </row>
    <row r="263" spans="1:7">
      <c r="G263" s="11">
        <f>SUM(SUM(G255:G262))</f>
        <v>40</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E263"/>
  <sheetViews>
    <sheetView workbookViewId="0">
      <selection activeCell="F6" sqref="F6"/>
    </sheetView>
  </sheetViews>
  <sheetFormatPr defaultRowHeight="12.75"/>
  <cols>
    <col min="1" max="1" width="9.140625" style="3"/>
    <col min="2" max="4" width="9.140625" style="6"/>
    <col min="5" max="5" width="9.140625" style="9"/>
  </cols>
  <sheetData>
    <row r="1" spans="1:5">
      <c r="A1" s="14">
        <v>20</v>
      </c>
      <c r="B1" s="15"/>
      <c r="C1" s="15"/>
      <c r="D1" s="15"/>
      <c r="E1" s="18"/>
    </row>
    <row r="2" spans="1:5">
      <c r="A2" s="3" t="s">
        <v>25</v>
      </c>
    </row>
    <row r="3" spans="1:5">
      <c r="A3" s="20" t="s">
        <v>155</v>
      </c>
      <c r="B3" s="21" t="s">
        <v>62</v>
      </c>
      <c r="C3" s="21" t="s">
        <v>63</v>
      </c>
      <c r="D3" s="21" t="s">
        <v>156</v>
      </c>
      <c r="E3" s="22" t="s">
        <v>988</v>
      </c>
    </row>
    <row r="4" spans="1:5">
      <c r="C4" s="6" t="s">
        <v>63</v>
      </c>
    </row>
    <row r="5" spans="1:5">
      <c r="C5" s="6" t="s">
        <v>63</v>
      </c>
    </row>
    <row r="6" spans="1:5">
      <c r="C6" s="6" t="s">
        <v>63</v>
      </c>
    </row>
    <row r="7" spans="1:5">
      <c r="C7" s="6" t="s">
        <v>63</v>
      </c>
    </row>
    <row r="8" spans="1:5">
      <c r="B8" s="6" t="s">
        <v>62</v>
      </c>
    </row>
    <row r="9" spans="1:5">
      <c r="B9" s="6" t="s">
        <v>62</v>
      </c>
    </row>
    <row r="10" spans="1:5">
      <c r="C10" s="6" t="s">
        <v>63</v>
      </c>
    </row>
    <row r="11" spans="1:5">
      <c r="C11" s="6" t="s">
        <v>63</v>
      </c>
    </row>
    <row r="12" spans="1:5">
      <c r="C12" s="6" t="s">
        <v>63</v>
      </c>
    </row>
    <row r="13" spans="1:5">
      <c r="C13" s="6" t="s">
        <v>63</v>
      </c>
    </row>
    <row r="14" spans="1:5">
      <c r="C14" s="6" t="s">
        <v>63</v>
      </c>
    </row>
    <row r="15" spans="1:5">
      <c r="C15" s="6" t="s">
        <v>63</v>
      </c>
    </row>
    <row r="16" spans="1:5">
      <c r="C16" s="6" t="s">
        <v>63</v>
      </c>
    </row>
    <row r="17" spans="2:3">
      <c r="C17" s="6" t="s">
        <v>63</v>
      </c>
    </row>
    <row r="18" spans="2:3">
      <c r="C18" s="6" t="s">
        <v>63</v>
      </c>
    </row>
    <row r="19" spans="2:3">
      <c r="C19" s="6" t="s">
        <v>63</v>
      </c>
    </row>
    <row r="20" spans="2:3">
      <c r="C20" s="6" t="s">
        <v>63</v>
      </c>
    </row>
    <row r="21" spans="2:3">
      <c r="C21" s="6" t="s">
        <v>63</v>
      </c>
    </row>
    <row r="22" spans="2:3">
      <c r="C22" s="6" t="s">
        <v>63</v>
      </c>
    </row>
    <row r="23" spans="2:3">
      <c r="C23" s="6" t="s">
        <v>63</v>
      </c>
    </row>
    <row r="24" spans="2:3">
      <c r="C24" s="6" t="s">
        <v>63</v>
      </c>
    </row>
    <row r="25" spans="2:3">
      <c r="C25" s="6" t="s">
        <v>63</v>
      </c>
    </row>
    <row r="26" spans="2:3">
      <c r="B26" s="6" t="s">
        <v>62</v>
      </c>
    </row>
    <row r="27" spans="2:3">
      <c r="B27" s="6" t="s">
        <v>62</v>
      </c>
    </row>
    <row r="28" spans="2:3">
      <c r="C28" s="6" t="s">
        <v>63</v>
      </c>
    </row>
    <row r="29" spans="2:3">
      <c r="C29" s="6" t="s">
        <v>63</v>
      </c>
    </row>
    <row r="30" spans="2:3">
      <c r="C30" s="6" t="s">
        <v>63</v>
      </c>
    </row>
    <row r="31" spans="2:3">
      <c r="C31" s="6" t="s">
        <v>63</v>
      </c>
    </row>
    <row r="32" spans="2:3">
      <c r="C32" s="6" t="s">
        <v>63</v>
      </c>
    </row>
    <row r="34" spans="1:5">
      <c r="C34" s="6" t="s">
        <v>63</v>
      </c>
    </row>
    <row r="35" spans="1:5">
      <c r="C35" s="6" t="s">
        <v>63</v>
      </c>
    </row>
    <row r="36" spans="1:5">
      <c r="A36" s="36"/>
      <c r="B36" s="37"/>
      <c r="C36" s="37"/>
      <c r="D36" s="37"/>
      <c r="E36" s="38"/>
    </row>
    <row r="38" spans="1:5">
      <c r="C38" s="6" t="s">
        <v>63</v>
      </c>
    </row>
    <row r="39" spans="1:5">
      <c r="B39" s="6" t="s">
        <v>62</v>
      </c>
    </row>
    <row r="40" spans="1:5">
      <c r="B40" s="6" t="s">
        <v>62</v>
      </c>
    </row>
    <row r="41" spans="1:5">
      <c r="B41" s="6" t="s">
        <v>62</v>
      </c>
      <c r="D41" s="6" t="s">
        <v>1007</v>
      </c>
      <c r="E41" s="44" t="s">
        <v>1007</v>
      </c>
    </row>
    <row r="42" spans="1:5">
      <c r="C42" s="6" t="s">
        <v>63</v>
      </c>
    </row>
    <row r="43" spans="1:5">
      <c r="C43" s="6" t="s">
        <v>63</v>
      </c>
    </row>
    <row r="44" spans="1:5">
      <c r="B44" s="6" t="s">
        <v>62</v>
      </c>
    </row>
    <row r="45" spans="1:5">
      <c r="C45" s="6" t="s">
        <v>63</v>
      </c>
    </row>
    <row r="46" spans="1:5">
      <c r="B46" s="6" t="s">
        <v>62</v>
      </c>
    </row>
    <row r="47" spans="1:5">
      <c r="B47" s="6" t="s">
        <v>62</v>
      </c>
    </row>
    <row r="48" spans="1:5">
      <c r="B48" s="6" t="s">
        <v>62</v>
      </c>
      <c r="D48" s="26" t="s">
        <v>301</v>
      </c>
      <c r="E48" s="44" t="s">
        <v>319</v>
      </c>
    </row>
    <row r="50" spans="1:5">
      <c r="C50" s="6" t="s">
        <v>63</v>
      </c>
      <c r="D50" s="6" t="s">
        <v>314</v>
      </c>
      <c r="E50" s="9" t="s">
        <v>1006</v>
      </c>
    </row>
    <row r="51" spans="1:5">
      <c r="B51" s="6" t="s">
        <v>62</v>
      </c>
      <c r="D51" s="6" t="s">
        <v>319</v>
      </c>
      <c r="E51" s="44" t="s">
        <v>319</v>
      </c>
    </row>
    <row r="53" spans="1:5">
      <c r="C53" s="6" t="s">
        <v>63</v>
      </c>
    </row>
    <row r="54" spans="1:5">
      <c r="C54" s="6" t="s">
        <v>63</v>
      </c>
    </row>
    <row r="55" spans="1:5">
      <c r="B55" s="6" t="s">
        <v>62</v>
      </c>
    </row>
    <row r="56" spans="1:5">
      <c r="C56" s="6" t="s">
        <v>63</v>
      </c>
    </row>
    <row r="57" spans="1:5">
      <c r="C57" s="6" t="s">
        <v>63</v>
      </c>
      <c r="D57" s="6" t="s">
        <v>272</v>
      </c>
      <c r="E57" s="9" t="s">
        <v>1012</v>
      </c>
    </row>
    <row r="59" spans="1:5">
      <c r="C59" s="6" t="s">
        <v>63</v>
      </c>
    </row>
    <row r="60" spans="1:5">
      <c r="A60" s="3" t="s">
        <v>155</v>
      </c>
    </row>
    <row r="61" spans="1:5">
      <c r="C61" s="6" t="s">
        <v>63</v>
      </c>
    </row>
    <row r="62" spans="1:5">
      <c r="B62" s="6" t="s">
        <v>62</v>
      </c>
    </row>
    <row r="63" spans="1:5">
      <c r="B63" s="6" t="s">
        <v>62</v>
      </c>
    </row>
    <row r="64" spans="1:5">
      <c r="C64" s="6" t="s">
        <v>63</v>
      </c>
    </row>
    <row r="65" spans="2:5">
      <c r="C65" s="6" t="s">
        <v>63</v>
      </c>
    </row>
    <row r="66" spans="2:5">
      <c r="C66" s="6" t="s">
        <v>63</v>
      </c>
    </row>
    <row r="67" spans="2:5">
      <c r="C67" s="6" t="s">
        <v>63</v>
      </c>
    </row>
    <row r="68" spans="2:5">
      <c r="B68" s="6" t="s">
        <v>62</v>
      </c>
    </row>
    <row r="69" spans="2:5">
      <c r="C69" s="6" t="s">
        <v>63</v>
      </c>
      <c r="D69" s="6" t="s">
        <v>319</v>
      </c>
      <c r="E69" s="9" t="s">
        <v>319</v>
      </c>
    </row>
    <row r="70" spans="2:5">
      <c r="C70" s="6" t="s">
        <v>63</v>
      </c>
    </row>
    <row r="71" spans="2:5">
      <c r="C71" s="6" t="s">
        <v>63</v>
      </c>
    </row>
    <row r="72" spans="2:5">
      <c r="B72" s="6" t="s">
        <v>62</v>
      </c>
    </row>
    <row r="73" spans="2:5">
      <c r="C73" s="6" t="s">
        <v>63</v>
      </c>
    </row>
    <row r="74" spans="2:5">
      <c r="B74" s="6" t="s">
        <v>62</v>
      </c>
    </row>
    <row r="76" spans="2:5">
      <c r="C76" s="6" t="s">
        <v>63</v>
      </c>
    </row>
    <row r="77" spans="2:5">
      <c r="C77" s="6" t="s">
        <v>63</v>
      </c>
    </row>
    <row r="78" spans="2:5">
      <c r="C78" s="6" t="s">
        <v>63</v>
      </c>
    </row>
    <row r="79" spans="2:5">
      <c r="C79" s="6" t="s">
        <v>63</v>
      </c>
      <c r="D79" s="6" t="s">
        <v>407</v>
      </c>
      <c r="E79" s="44" t="s">
        <v>1006</v>
      </c>
    </row>
    <row r="80" spans="2:5">
      <c r="C80" s="6" t="s">
        <v>63</v>
      </c>
    </row>
    <row r="81" spans="2:3">
      <c r="C81" s="6" t="s">
        <v>63</v>
      </c>
    </row>
    <row r="82" spans="2:3">
      <c r="C82" s="6" t="s">
        <v>63</v>
      </c>
    </row>
    <row r="83" spans="2:3">
      <c r="C83" s="6" t="s">
        <v>63</v>
      </c>
    </row>
    <row r="84" spans="2:3">
      <c r="C84" s="6" t="s">
        <v>63</v>
      </c>
    </row>
    <row r="85" spans="2:3">
      <c r="C85" s="6" t="s">
        <v>63</v>
      </c>
    </row>
    <row r="87" spans="2:3">
      <c r="C87" s="6" t="s">
        <v>63</v>
      </c>
    </row>
    <row r="88" spans="2:3">
      <c r="C88" s="6" t="s">
        <v>63</v>
      </c>
    </row>
    <row r="89" spans="2:3">
      <c r="C89" s="6" t="s">
        <v>63</v>
      </c>
    </row>
    <row r="90" spans="2:3">
      <c r="B90" s="6" t="s">
        <v>62</v>
      </c>
    </row>
    <row r="91" spans="2:3">
      <c r="B91" s="6" t="s">
        <v>62</v>
      </c>
    </row>
    <row r="92" spans="2:3">
      <c r="C92" s="6" t="s">
        <v>63</v>
      </c>
    </row>
    <row r="93" spans="2:3">
      <c r="B93" s="6" t="s">
        <v>62</v>
      </c>
    </row>
    <row r="95" spans="2:3">
      <c r="C95" s="6" t="s">
        <v>63</v>
      </c>
    </row>
    <row r="96" spans="2:3">
      <c r="C96" s="6" t="s">
        <v>63</v>
      </c>
    </row>
    <row r="98" spans="2:3">
      <c r="C98" s="6" t="s">
        <v>63</v>
      </c>
    </row>
    <row r="99" spans="2:3">
      <c r="B99" s="6" t="s">
        <v>62</v>
      </c>
    </row>
    <row r="100" spans="2:3">
      <c r="B100" s="6" t="s">
        <v>62</v>
      </c>
    </row>
    <row r="101" spans="2:3">
      <c r="B101" s="6" t="s">
        <v>62</v>
      </c>
    </row>
    <row r="102" spans="2:3">
      <c r="C102" s="6" t="s">
        <v>63</v>
      </c>
    </row>
    <row r="103" spans="2:3">
      <c r="C103" s="6" t="s">
        <v>63</v>
      </c>
    </row>
    <row r="105" spans="2:3">
      <c r="C105" s="6" t="s">
        <v>63</v>
      </c>
    </row>
    <row r="106" spans="2:3">
      <c r="C106" s="6" t="s">
        <v>63</v>
      </c>
    </row>
    <row r="107" spans="2:3">
      <c r="C107" s="6" t="s">
        <v>63</v>
      </c>
    </row>
    <row r="108" spans="2:3">
      <c r="C108" s="6" t="s">
        <v>63</v>
      </c>
    </row>
    <row r="109" spans="2:3">
      <c r="B109" s="6" t="s">
        <v>62</v>
      </c>
    </row>
    <row r="110" spans="2:3">
      <c r="C110" s="6" t="s">
        <v>63</v>
      </c>
    </row>
    <row r="111" spans="2:3">
      <c r="C111" s="6" t="s">
        <v>63</v>
      </c>
    </row>
    <row r="112" spans="2:3">
      <c r="C112" s="6" t="s">
        <v>63</v>
      </c>
    </row>
    <row r="113" spans="2:5">
      <c r="C113" s="6" t="s">
        <v>63</v>
      </c>
    </row>
    <row r="114" spans="2:5">
      <c r="B114" s="6" t="s">
        <v>62</v>
      </c>
      <c r="D114" s="6" t="s">
        <v>525</v>
      </c>
      <c r="E114" s="44" t="s">
        <v>1126</v>
      </c>
    </row>
    <row r="115" spans="2:5">
      <c r="C115" s="6" t="s">
        <v>63</v>
      </c>
    </row>
    <row r="116" spans="2:5">
      <c r="B116" s="6" t="s">
        <v>62</v>
      </c>
    </row>
    <row r="117" spans="2:5">
      <c r="B117" s="6" t="s">
        <v>62</v>
      </c>
    </row>
    <row r="118" spans="2:5">
      <c r="B118" s="6" t="s">
        <v>62</v>
      </c>
    </row>
    <row r="119" spans="2:5">
      <c r="C119" s="6" t="s">
        <v>63</v>
      </c>
    </row>
    <row r="120" spans="2:5">
      <c r="C120" s="6" t="s">
        <v>63</v>
      </c>
    </row>
    <row r="121" spans="2:5">
      <c r="C121" s="6" t="s">
        <v>63</v>
      </c>
      <c r="D121" s="6" t="s">
        <v>555</v>
      </c>
      <c r="E121" s="9" t="s">
        <v>1012</v>
      </c>
    </row>
    <row r="122" spans="2:5">
      <c r="B122" s="6" t="s">
        <v>62</v>
      </c>
    </row>
    <row r="123" spans="2:5">
      <c r="C123" s="6" t="s">
        <v>63</v>
      </c>
    </row>
    <row r="124" spans="2:5">
      <c r="B124" s="6" t="s">
        <v>62</v>
      </c>
    </row>
    <row r="125" spans="2:5">
      <c r="B125" s="6" t="s">
        <v>62</v>
      </c>
    </row>
    <row r="126" spans="2:5">
      <c r="C126" s="6" t="s">
        <v>63</v>
      </c>
    </row>
    <row r="127" spans="2:5">
      <c r="C127" s="6" t="s">
        <v>63</v>
      </c>
      <c r="D127" s="6" t="s">
        <v>576</v>
      </c>
      <c r="E127" s="9" t="s">
        <v>1006</v>
      </c>
    </row>
    <row r="129" spans="2:5">
      <c r="C129" s="6" t="s">
        <v>63</v>
      </c>
    </row>
    <row r="130" spans="2:5">
      <c r="C130" s="6" t="s">
        <v>63</v>
      </c>
    </row>
    <row r="131" spans="2:5">
      <c r="B131" s="6" t="s">
        <v>62</v>
      </c>
    </row>
    <row r="132" spans="2:5">
      <c r="B132" s="6" t="s">
        <v>62</v>
      </c>
    </row>
    <row r="133" spans="2:5">
      <c r="C133" s="6" t="s">
        <v>63</v>
      </c>
      <c r="D133" s="6" t="s">
        <v>595</v>
      </c>
      <c r="E133" s="9" t="s">
        <v>1006</v>
      </c>
    </row>
    <row r="134" spans="2:5">
      <c r="B134" s="6" t="s">
        <v>62</v>
      </c>
    </row>
    <row r="135" spans="2:5">
      <c r="C135" s="6" t="s">
        <v>63</v>
      </c>
    </row>
    <row r="136" spans="2:5">
      <c r="C136" s="6" t="s">
        <v>63</v>
      </c>
    </row>
    <row r="137" spans="2:5">
      <c r="C137" s="6" t="s">
        <v>63</v>
      </c>
    </row>
    <row r="138" spans="2:5">
      <c r="C138" s="6" t="s">
        <v>63</v>
      </c>
    </row>
    <row r="139" spans="2:5">
      <c r="B139" s="6" t="s">
        <v>62</v>
      </c>
    </row>
    <row r="140" spans="2:5">
      <c r="B140" s="6" t="s">
        <v>62</v>
      </c>
    </row>
    <row r="141" spans="2:5">
      <c r="C141" s="6" t="s">
        <v>63</v>
      </c>
    </row>
    <row r="143" spans="2:5">
      <c r="C143" s="6" t="s">
        <v>63</v>
      </c>
      <c r="D143" s="6" t="s">
        <v>319</v>
      </c>
      <c r="E143" s="9" t="s">
        <v>319</v>
      </c>
    </row>
    <row r="144" spans="2:5">
      <c r="B144" s="6" t="s">
        <v>62</v>
      </c>
    </row>
    <row r="145" spans="2:5">
      <c r="C145" s="6" t="s">
        <v>63</v>
      </c>
      <c r="D145" s="6" t="s">
        <v>635</v>
      </c>
      <c r="E145" s="9" t="s">
        <v>1012</v>
      </c>
    </row>
    <row r="146" spans="2:5">
      <c r="B146" s="6" t="s">
        <v>62</v>
      </c>
    </row>
    <row r="147" spans="2:5">
      <c r="B147" s="6" t="s">
        <v>62</v>
      </c>
    </row>
    <row r="148" spans="2:5">
      <c r="B148" s="6" t="s">
        <v>62</v>
      </c>
    </row>
    <row r="149" spans="2:5">
      <c r="C149" s="6" t="s">
        <v>63</v>
      </c>
    </row>
    <row r="150" spans="2:5">
      <c r="B150" s="6" t="s">
        <v>62</v>
      </c>
    </row>
    <row r="151" spans="2:5">
      <c r="B151" s="6" t="s">
        <v>62</v>
      </c>
    </row>
    <row r="152" spans="2:5">
      <c r="C152" s="6" t="s">
        <v>63</v>
      </c>
    </row>
    <row r="153" spans="2:5">
      <c r="B153" s="6" t="s">
        <v>62</v>
      </c>
    </row>
    <row r="154" spans="2:5">
      <c r="B154" s="6" t="s">
        <v>62</v>
      </c>
    </row>
    <row r="155" spans="2:5">
      <c r="C155" s="6" t="s">
        <v>63</v>
      </c>
    </row>
    <row r="156" spans="2:5">
      <c r="B156" s="6" t="s">
        <v>62</v>
      </c>
    </row>
    <row r="157" spans="2:5">
      <c r="C157" s="6" t="s">
        <v>63</v>
      </c>
    </row>
    <row r="158" spans="2:5">
      <c r="B158" s="6" t="s">
        <v>62</v>
      </c>
    </row>
    <row r="159" spans="2:5">
      <c r="C159" s="6" t="s">
        <v>63</v>
      </c>
    </row>
    <row r="160" spans="2:5">
      <c r="B160" s="6" t="s">
        <v>62</v>
      </c>
    </row>
    <row r="162" spans="2:5">
      <c r="B162" s="6" t="s">
        <v>62</v>
      </c>
    </row>
    <row r="165" spans="2:5">
      <c r="B165" s="6" t="s">
        <v>62</v>
      </c>
    </row>
    <row r="166" spans="2:5">
      <c r="B166" s="6" t="s">
        <v>62</v>
      </c>
    </row>
    <row r="167" spans="2:5">
      <c r="C167" s="6" t="s">
        <v>63</v>
      </c>
    </row>
    <row r="168" spans="2:5">
      <c r="C168" s="6" t="s">
        <v>63</v>
      </c>
    </row>
    <row r="169" spans="2:5">
      <c r="B169" s="6" t="s">
        <v>62</v>
      </c>
      <c r="D169" s="6" t="s">
        <v>712</v>
      </c>
      <c r="E169" s="9" t="s">
        <v>1016</v>
      </c>
    </row>
    <row r="170" spans="2:5">
      <c r="B170" s="6" t="s">
        <v>62</v>
      </c>
      <c r="D170" s="6" t="s">
        <v>716</v>
      </c>
      <c r="E170" s="9" t="s">
        <v>1010</v>
      </c>
    </row>
    <row r="171" spans="2:5">
      <c r="B171" s="6" t="s">
        <v>62</v>
      </c>
    </row>
    <row r="172" spans="2:5">
      <c r="C172" s="6" t="s">
        <v>63</v>
      </c>
    </row>
    <row r="173" spans="2:5">
      <c r="C173" s="6" t="s">
        <v>63</v>
      </c>
    </row>
    <row r="174" spans="2:5">
      <c r="B174" s="6" t="s">
        <v>62</v>
      </c>
    </row>
    <row r="175" spans="2:5">
      <c r="B175" s="6" t="s">
        <v>62</v>
      </c>
    </row>
    <row r="176" spans="2:5">
      <c r="B176" s="6" t="s">
        <v>62</v>
      </c>
    </row>
    <row r="177" spans="2:3">
      <c r="B177" s="6" t="s">
        <v>62</v>
      </c>
    </row>
    <row r="178" spans="2:3">
      <c r="C178" s="6" t="s">
        <v>63</v>
      </c>
    </row>
    <row r="180" spans="2:3">
      <c r="C180" s="6" t="s">
        <v>63</v>
      </c>
    </row>
    <row r="181" spans="2:3">
      <c r="C181" s="6" t="s">
        <v>63</v>
      </c>
    </row>
    <row r="185" spans="2:3">
      <c r="C185" s="6" t="s">
        <v>63</v>
      </c>
    </row>
    <row r="186" spans="2:3">
      <c r="C186" s="6" t="s">
        <v>63</v>
      </c>
    </row>
    <row r="189" spans="2:3">
      <c r="C189" s="6" t="s">
        <v>63</v>
      </c>
    </row>
    <row r="190" spans="2:3">
      <c r="C190" s="6" t="s">
        <v>63</v>
      </c>
    </row>
    <row r="191" spans="2:3">
      <c r="B191" s="6" t="s">
        <v>62</v>
      </c>
    </row>
    <row r="192" spans="2:3">
      <c r="C192" s="6" t="s">
        <v>63</v>
      </c>
    </row>
    <row r="193" spans="1:5">
      <c r="B193" s="6" t="s">
        <v>62</v>
      </c>
    </row>
    <row r="194" spans="1:5">
      <c r="B194" s="6" t="s">
        <v>62</v>
      </c>
    </row>
    <row r="195" spans="1:5">
      <c r="A195" s="3" t="s">
        <v>155</v>
      </c>
      <c r="D195" s="6" t="s">
        <v>780</v>
      </c>
      <c r="E195" s="9" t="s">
        <v>1009</v>
      </c>
    </row>
    <row r="197" spans="1:5">
      <c r="C197" s="6" t="s">
        <v>63</v>
      </c>
    </row>
    <row r="198" spans="1:5">
      <c r="C198" s="6" t="s">
        <v>63</v>
      </c>
    </row>
    <row r="199" spans="1:5">
      <c r="C199" s="6" t="s">
        <v>63</v>
      </c>
      <c r="D199" s="6" t="s">
        <v>793</v>
      </c>
      <c r="E199" s="9" t="s">
        <v>1006</v>
      </c>
    </row>
    <row r="200" spans="1:5">
      <c r="B200" s="6" t="s">
        <v>62</v>
      </c>
    </row>
    <row r="202" spans="1:5">
      <c r="C202" s="6" t="s">
        <v>63</v>
      </c>
      <c r="D202" s="6" t="s">
        <v>800</v>
      </c>
      <c r="E202" s="44" t="s">
        <v>1007</v>
      </c>
    </row>
    <row r="203" spans="1:5">
      <c r="B203" s="6" t="s">
        <v>62</v>
      </c>
    </row>
    <row r="204" spans="1:5">
      <c r="C204" s="6" t="s">
        <v>63</v>
      </c>
    </row>
    <row r="205" spans="1:5">
      <c r="C205" s="6" t="s">
        <v>63</v>
      </c>
    </row>
    <row r="206" spans="1:5">
      <c r="A206" s="3" t="s">
        <v>155</v>
      </c>
      <c r="D206" s="6" t="s">
        <v>821</v>
      </c>
      <c r="E206" s="9" t="s">
        <v>1009</v>
      </c>
    </row>
    <row r="207" spans="1:5">
      <c r="C207" s="6" t="s">
        <v>63</v>
      </c>
    </row>
    <row r="208" spans="1:5">
      <c r="B208" s="6" t="s">
        <v>62</v>
      </c>
    </row>
    <row r="209" spans="2:5">
      <c r="C209" s="6" t="s">
        <v>63</v>
      </c>
    </row>
    <row r="210" spans="2:5">
      <c r="C210" s="6" t="s">
        <v>63</v>
      </c>
    </row>
    <row r="211" spans="2:5">
      <c r="B211" s="6" t="s">
        <v>62</v>
      </c>
    </row>
    <row r="212" spans="2:5">
      <c r="C212" s="6" t="s">
        <v>63</v>
      </c>
    </row>
    <row r="213" spans="2:5">
      <c r="C213" s="6" t="s">
        <v>63</v>
      </c>
    </row>
    <row r="214" spans="2:5">
      <c r="C214" s="6" t="s">
        <v>63</v>
      </c>
    </row>
    <row r="215" spans="2:5">
      <c r="B215" s="6" t="s">
        <v>62</v>
      </c>
    </row>
    <row r="216" spans="2:5">
      <c r="C216" s="6" t="s">
        <v>63</v>
      </c>
    </row>
    <row r="217" spans="2:5">
      <c r="B217" s="6" t="s">
        <v>62</v>
      </c>
    </row>
    <row r="218" spans="2:5">
      <c r="C218" s="6" t="s">
        <v>63</v>
      </c>
    </row>
    <row r="219" spans="2:5">
      <c r="C219" s="6" t="s">
        <v>63</v>
      </c>
    </row>
    <row r="220" spans="2:5">
      <c r="C220" s="6" t="s">
        <v>63</v>
      </c>
    </row>
    <row r="221" spans="2:5">
      <c r="B221" s="6" t="s">
        <v>62</v>
      </c>
    </row>
    <row r="222" spans="2:5">
      <c r="C222" s="6" t="s">
        <v>63</v>
      </c>
    </row>
    <row r="223" spans="2:5">
      <c r="C223" s="6" t="s">
        <v>63</v>
      </c>
    </row>
    <row r="224" spans="2:5">
      <c r="C224" s="6" t="s">
        <v>63</v>
      </c>
      <c r="D224" s="6" t="s">
        <v>874</v>
      </c>
      <c r="E224" s="9" t="s">
        <v>1012</v>
      </c>
    </row>
    <row r="226" spans="2:3">
      <c r="B226" s="6" t="s">
        <v>62</v>
      </c>
    </row>
    <row r="227" spans="2:3">
      <c r="C227" s="6" t="s">
        <v>63</v>
      </c>
    </row>
    <row r="228" spans="2:3">
      <c r="C228" s="6" t="s">
        <v>63</v>
      </c>
    </row>
    <row r="229" spans="2:3">
      <c r="C229" s="6" t="s">
        <v>63</v>
      </c>
    </row>
    <row r="230" spans="2:3">
      <c r="B230" s="6" t="s">
        <v>62</v>
      </c>
    </row>
    <row r="231" spans="2:3">
      <c r="C231" s="6" t="s">
        <v>63</v>
      </c>
    </row>
    <row r="232" spans="2:3">
      <c r="C232" s="6" t="s">
        <v>63</v>
      </c>
    </row>
    <row r="233" spans="2:3">
      <c r="C233" s="6" t="s">
        <v>63</v>
      </c>
    </row>
    <row r="234" spans="2:3">
      <c r="C234" s="6" t="s">
        <v>63</v>
      </c>
    </row>
    <row r="235" spans="2:3">
      <c r="C235" s="6" t="s">
        <v>63</v>
      </c>
    </row>
    <row r="236" spans="2:3">
      <c r="B236" s="6" t="s">
        <v>62</v>
      </c>
    </row>
    <row r="237" spans="2:3">
      <c r="B237" s="6" t="s">
        <v>62</v>
      </c>
    </row>
    <row r="238" spans="2:3">
      <c r="C238" s="6" t="s">
        <v>63</v>
      </c>
    </row>
    <row r="240" spans="2:3">
      <c r="C240" s="6" t="s">
        <v>63</v>
      </c>
    </row>
    <row r="241" spans="1:5">
      <c r="B241" s="6" t="s">
        <v>62</v>
      </c>
    </row>
    <row r="242" spans="1:5">
      <c r="C242" s="6" t="s">
        <v>63</v>
      </c>
    </row>
    <row r="243" spans="1:5">
      <c r="C243" s="6" t="s">
        <v>63</v>
      </c>
    </row>
    <row r="244" spans="1:5">
      <c r="B244" s="6" t="s">
        <v>62</v>
      </c>
    </row>
    <row r="245" spans="1:5">
      <c r="A245" s="3" t="s">
        <v>155</v>
      </c>
      <c r="D245" s="6" t="s">
        <v>936</v>
      </c>
      <c r="E245" s="9" t="s">
        <v>1009</v>
      </c>
    </row>
    <row r="247" spans="1:5">
      <c r="C247" s="6" t="s">
        <v>63</v>
      </c>
    </row>
    <row r="248" spans="1:5">
      <c r="B248" s="6" t="s">
        <v>62</v>
      </c>
    </row>
    <row r="250" spans="1:5">
      <c r="A250" s="14">
        <v>21</v>
      </c>
      <c r="B250" s="15"/>
      <c r="C250" s="15"/>
      <c r="D250" s="15"/>
      <c r="E250" s="18"/>
    </row>
    <row r="251" spans="1:5">
      <c r="A251" s="3" t="s">
        <v>25</v>
      </c>
    </row>
    <row r="252" spans="1:5">
      <c r="A252" s="20" t="s">
        <v>155</v>
      </c>
      <c r="B252" s="21" t="s">
        <v>62</v>
      </c>
      <c r="C252" s="21" t="s">
        <v>63</v>
      </c>
      <c r="D252" s="21" t="s">
        <v>156</v>
      </c>
      <c r="E252" s="22" t="s">
        <v>988</v>
      </c>
    </row>
    <row r="253" spans="1:5">
      <c r="A253" s="20"/>
      <c r="B253" s="21"/>
      <c r="C253" s="21"/>
      <c r="D253" s="21"/>
      <c r="E253" s="22"/>
    </row>
    <row r="254" spans="1:5">
      <c r="A254" s="50">
        <f>COUNTIF(A4:A248,"Already use (please specify which traders below)")</f>
        <v>4</v>
      </c>
      <c r="B254" s="40">
        <f>COUNTIF(B4:B248,"yes")</f>
        <v>75</v>
      </c>
      <c r="C254" s="40">
        <f>COUNTIF(C4:C248,"no")</f>
        <v>139</v>
      </c>
      <c r="D254" s="40">
        <f>COUNTIF(D4:D248,"*")</f>
        <v>21</v>
      </c>
      <c r="E254" s="40">
        <f>COUNTIF(E4:E248,"*")</f>
        <v>21</v>
      </c>
    </row>
    <row r="255" spans="1:5">
      <c r="D255" s="6" t="s">
        <v>1012</v>
      </c>
      <c r="E255" s="9">
        <f>COUNTIF(E4:E248,"Not understood")</f>
        <v>4</v>
      </c>
    </row>
    <row r="256" spans="1:5">
      <c r="C256" s="6">
        <f>SUM(A254:C254)</f>
        <v>218</v>
      </c>
      <c r="D256" s="6" t="s">
        <v>1006</v>
      </c>
      <c r="E256" s="9">
        <f>COUNTIF(E4:E248,"Not liked")</f>
        <v>5</v>
      </c>
    </row>
    <row r="257" spans="1:5">
      <c r="A257" s="6">
        <f>(A254/C256)*100</f>
        <v>1.834862385321101</v>
      </c>
      <c r="B257" s="6">
        <f>(B254/C256)*100</f>
        <v>34.403669724770644</v>
      </c>
      <c r="C257" s="6">
        <f>(C254/C256)*100</f>
        <v>63.761467889908253</v>
      </c>
      <c r="D257" s="6" t="s">
        <v>319</v>
      </c>
      <c r="E257" s="9">
        <f>COUNTIF(E4:E248,"Possibly")</f>
        <v>4</v>
      </c>
    </row>
    <row r="258" spans="1:5">
      <c r="D258" s="6" t="s">
        <v>1007</v>
      </c>
      <c r="E258" s="9">
        <f>COUNTIF(E4:E248,"If collection convenient")</f>
        <v>2</v>
      </c>
    </row>
    <row r="259" spans="1:5">
      <c r="D259" s="26" t="s">
        <v>1016</v>
      </c>
      <c r="E259" s="9">
        <f>COUNTIF(E4:E248,"Much liked")</f>
        <v>1</v>
      </c>
    </row>
    <row r="260" spans="1:5">
      <c r="D260" s="6" t="s">
        <v>1126</v>
      </c>
      <c r="E260" s="9">
        <f>COUNTIF(E4:E248,"Keeps trade local?")</f>
        <v>1</v>
      </c>
    </row>
    <row r="261" spans="1:5">
      <c r="D261" s="26" t="s">
        <v>1009</v>
      </c>
      <c r="E261" s="9">
        <f>COUNTIF(E4:E248,"Use in Ross already")</f>
        <v>3</v>
      </c>
    </row>
    <row r="262" spans="1:5">
      <c r="D262" s="26" t="s">
        <v>1010</v>
      </c>
      <c r="E262" s="9">
        <f>COUNTIF(E4:E248,"Use for non-Ross buying")</f>
        <v>1</v>
      </c>
    </row>
    <row r="263" spans="1:5">
      <c r="E263" s="9">
        <f>SUM(SUM(E255:E262))</f>
        <v>21</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E264"/>
  <sheetViews>
    <sheetView workbookViewId="0">
      <selection activeCell="S23" sqref="S23"/>
    </sheetView>
  </sheetViews>
  <sheetFormatPr defaultRowHeight="12.75"/>
  <cols>
    <col min="1" max="4" width="9.140625" style="6"/>
    <col min="5" max="5" width="9.140625" style="9"/>
  </cols>
  <sheetData>
    <row r="1" spans="1:5">
      <c r="A1" s="15">
        <v>21</v>
      </c>
      <c r="B1" s="15"/>
      <c r="C1" s="15"/>
      <c r="D1" s="15"/>
      <c r="E1" s="18"/>
    </row>
    <row r="2" spans="1:5">
      <c r="A2" s="6" t="s">
        <v>26</v>
      </c>
    </row>
    <row r="3" spans="1:5">
      <c r="A3" s="21" t="s">
        <v>155</v>
      </c>
      <c r="B3" s="21" t="s">
        <v>62</v>
      </c>
      <c r="C3" s="21" t="s">
        <v>63</v>
      </c>
      <c r="D3" s="21" t="s">
        <v>156</v>
      </c>
      <c r="E3" s="22" t="s">
        <v>988</v>
      </c>
    </row>
    <row r="4" spans="1:5">
      <c r="C4" s="6" t="s">
        <v>63</v>
      </c>
    </row>
    <row r="5" spans="1:5">
      <c r="C5" s="6" t="s">
        <v>63</v>
      </c>
    </row>
    <row r="6" spans="1:5">
      <c r="C6" s="6" t="s">
        <v>63</v>
      </c>
    </row>
    <row r="7" spans="1:5">
      <c r="B7" s="6" t="s">
        <v>62</v>
      </c>
    </row>
    <row r="8" spans="1:5">
      <c r="C8" s="6" t="s">
        <v>63</v>
      </c>
    </row>
    <row r="9" spans="1:5">
      <c r="B9" s="6" t="s">
        <v>62</v>
      </c>
    </row>
    <row r="10" spans="1:5">
      <c r="C10" s="6" t="s">
        <v>63</v>
      </c>
    </row>
    <row r="11" spans="1:5">
      <c r="C11" s="6" t="s">
        <v>63</v>
      </c>
    </row>
    <row r="12" spans="1:5">
      <c r="C12" s="6" t="s">
        <v>63</v>
      </c>
    </row>
    <row r="13" spans="1:5">
      <c r="C13" s="6" t="s">
        <v>63</v>
      </c>
    </row>
    <row r="14" spans="1:5">
      <c r="C14" s="6" t="s">
        <v>63</v>
      </c>
    </row>
    <row r="15" spans="1:5">
      <c r="C15" s="6" t="s">
        <v>63</v>
      </c>
    </row>
    <row r="16" spans="1:5">
      <c r="C16" s="6" t="s">
        <v>63</v>
      </c>
    </row>
    <row r="17" spans="2:5">
      <c r="C17" s="6" t="s">
        <v>63</v>
      </c>
    </row>
    <row r="18" spans="2:5">
      <c r="C18" s="6" t="s">
        <v>63</v>
      </c>
    </row>
    <row r="19" spans="2:5">
      <c r="C19" s="6" t="s">
        <v>63</v>
      </c>
    </row>
    <row r="20" spans="2:5">
      <c r="C20" s="6" t="s">
        <v>63</v>
      </c>
    </row>
    <row r="21" spans="2:5">
      <c r="C21" s="6" t="s">
        <v>63</v>
      </c>
    </row>
    <row r="22" spans="2:5">
      <c r="C22" s="6" t="s">
        <v>63</v>
      </c>
    </row>
    <row r="23" spans="2:5">
      <c r="C23" s="6" t="s">
        <v>63</v>
      </c>
    </row>
    <row r="24" spans="2:5">
      <c r="C24" s="6" t="s">
        <v>63</v>
      </c>
    </row>
    <row r="25" spans="2:5">
      <c r="B25" s="6" t="s">
        <v>62</v>
      </c>
    </row>
    <row r="26" spans="2:5">
      <c r="B26" s="6" t="s">
        <v>62</v>
      </c>
    </row>
    <row r="27" spans="2:5">
      <c r="B27" s="6" t="s">
        <v>62</v>
      </c>
    </row>
    <row r="28" spans="2:5">
      <c r="C28" s="6" t="s">
        <v>63</v>
      </c>
    </row>
    <row r="29" spans="2:5">
      <c r="C29" s="6" t="s">
        <v>63</v>
      </c>
    </row>
    <row r="30" spans="2:5">
      <c r="C30" s="6" t="s">
        <v>63</v>
      </c>
      <c r="D30" s="6" t="s">
        <v>238</v>
      </c>
      <c r="E30" s="10" t="s">
        <v>1012</v>
      </c>
    </row>
    <row r="31" spans="2:5">
      <c r="C31" s="6" t="s">
        <v>63</v>
      </c>
    </row>
    <row r="32" spans="2:5">
      <c r="C32" s="6" t="s">
        <v>63</v>
      </c>
    </row>
    <row r="33" spans="1:5">
      <c r="C33" s="6" t="s">
        <v>63</v>
      </c>
    </row>
    <row r="34" spans="1:5">
      <c r="C34" s="6" t="s">
        <v>63</v>
      </c>
    </row>
    <row r="35" spans="1:5">
      <c r="C35" s="6" t="s">
        <v>63</v>
      </c>
    </row>
    <row r="36" spans="1:5">
      <c r="A36" s="37"/>
      <c r="B36" s="37"/>
      <c r="C36" s="37"/>
      <c r="D36" s="37"/>
      <c r="E36" s="38"/>
    </row>
    <row r="38" spans="1:5">
      <c r="B38" s="6" t="s">
        <v>62</v>
      </c>
    </row>
    <row r="39" spans="1:5">
      <c r="B39" s="6" t="s">
        <v>62</v>
      </c>
    </row>
    <row r="40" spans="1:5">
      <c r="C40" s="6" t="s">
        <v>63</v>
      </c>
      <c r="D40" s="6" t="s">
        <v>266</v>
      </c>
      <c r="E40" s="10" t="s">
        <v>1012</v>
      </c>
    </row>
    <row r="41" spans="1:5">
      <c r="C41" s="6" t="s">
        <v>63</v>
      </c>
    </row>
    <row r="42" spans="1:5">
      <c r="C42" s="6" t="s">
        <v>63</v>
      </c>
    </row>
    <row r="43" spans="1:5">
      <c r="B43" s="6" t="s">
        <v>62</v>
      </c>
    </row>
    <row r="44" spans="1:5">
      <c r="B44" s="6" t="s">
        <v>62</v>
      </c>
    </row>
    <row r="45" spans="1:5">
      <c r="B45" s="6" t="s">
        <v>62</v>
      </c>
    </row>
    <row r="46" spans="1:5">
      <c r="B46" s="6" t="s">
        <v>62</v>
      </c>
    </row>
    <row r="47" spans="1:5">
      <c r="B47" s="6" t="s">
        <v>62</v>
      </c>
    </row>
    <row r="48" spans="1:5">
      <c r="C48" s="6" t="s">
        <v>63</v>
      </c>
      <c r="D48" s="6" t="s">
        <v>302</v>
      </c>
      <c r="E48" s="10" t="s">
        <v>1012</v>
      </c>
    </row>
    <row r="50" spans="1:5">
      <c r="C50" s="6" t="s">
        <v>63</v>
      </c>
    </row>
    <row r="51" spans="1:5">
      <c r="B51" s="6" t="s">
        <v>62</v>
      </c>
      <c r="D51" s="6" t="s">
        <v>319</v>
      </c>
      <c r="E51" s="11" t="s">
        <v>319</v>
      </c>
    </row>
    <row r="53" spans="1:5">
      <c r="A53" s="6" t="s">
        <v>155</v>
      </c>
      <c r="D53" s="6" t="s">
        <v>326</v>
      </c>
      <c r="E53" s="10" t="s">
        <v>1009</v>
      </c>
    </row>
    <row r="54" spans="1:5">
      <c r="C54" s="6" t="s">
        <v>63</v>
      </c>
    </row>
    <row r="55" spans="1:5">
      <c r="B55" s="6" t="s">
        <v>62</v>
      </c>
    </row>
    <row r="56" spans="1:5">
      <c r="C56" s="6" t="s">
        <v>63</v>
      </c>
    </row>
    <row r="57" spans="1:5">
      <c r="C57" s="6" t="s">
        <v>63</v>
      </c>
      <c r="D57" s="6" t="s">
        <v>346</v>
      </c>
      <c r="E57" s="10" t="s">
        <v>1012</v>
      </c>
    </row>
    <row r="59" spans="1:5">
      <c r="C59" s="6" t="s">
        <v>63</v>
      </c>
    </row>
    <row r="60" spans="1:5">
      <c r="B60" s="6" t="s">
        <v>62</v>
      </c>
    </row>
    <row r="61" spans="1:5">
      <c r="C61" s="6" t="s">
        <v>63</v>
      </c>
    </row>
    <row r="62" spans="1:5">
      <c r="C62" s="6" t="s">
        <v>63</v>
      </c>
    </row>
    <row r="63" spans="1:5">
      <c r="B63" s="6" t="s">
        <v>62</v>
      </c>
    </row>
    <row r="64" spans="1:5">
      <c r="C64" s="6" t="s">
        <v>63</v>
      </c>
    </row>
    <row r="65" spans="2:3">
      <c r="C65" s="6" t="s">
        <v>63</v>
      </c>
    </row>
    <row r="66" spans="2:3">
      <c r="B66" s="6" t="s">
        <v>62</v>
      </c>
    </row>
    <row r="67" spans="2:3">
      <c r="C67" s="6" t="s">
        <v>63</v>
      </c>
    </row>
    <row r="68" spans="2:3">
      <c r="B68" s="6" t="s">
        <v>62</v>
      </c>
    </row>
    <row r="69" spans="2:3">
      <c r="C69" s="6" t="s">
        <v>63</v>
      </c>
    </row>
    <row r="70" spans="2:3">
      <c r="C70" s="6" t="s">
        <v>63</v>
      </c>
    </row>
    <row r="71" spans="2:3">
      <c r="B71" s="6" t="s">
        <v>62</v>
      </c>
    </row>
    <row r="72" spans="2:3">
      <c r="B72" s="6" t="s">
        <v>62</v>
      </c>
    </row>
    <row r="73" spans="2:3">
      <c r="C73" s="6" t="s">
        <v>63</v>
      </c>
    </row>
    <row r="74" spans="2:3">
      <c r="C74" s="6" t="s">
        <v>63</v>
      </c>
    </row>
    <row r="76" spans="2:3">
      <c r="C76" s="6" t="s">
        <v>63</v>
      </c>
    </row>
    <row r="77" spans="2:3">
      <c r="C77" s="6" t="s">
        <v>63</v>
      </c>
    </row>
    <row r="78" spans="2:3">
      <c r="C78" s="6" t="s">
        <v>63</v>
      </c>
    </row>
    <row r="79" spans="2:3">
      <c r="C79" s="6" t="s">
        <v>63</v>
      </c>
    </row>
    <row r="80" spans="2:3">
      <c r="C80" s="6" t="s">
        <v>63</v>
      </c>
    </row>
    <row r="81" spans="2:5">
      <c r="C81" s="6" t="s">
        <v>63</v>
      </c>
    </row>
    <row r="82" spans="2:5">
      <c r="C82" s="6" t="s">
        <v>63</v>
      </c>
    </row>
    <row r="83" spans="2:5">
      <c r="C83" s="6" t="s">
        <v>63</v>
      </c>
    </row>
    <row r="84" spans="2:5">
      <c r="B84" s="6" t="s">
        <v>62</v>
      </c>
    </row>
    <row r="85" spans="2:5">
      <c r="C85" s="6" t="s">
        <v>63</v>
      </c>
    </row>
    <row r="87" spans="2:5">
      <c r="C87" s="6" t="s">
        <v>63</v>
      </c>
    </row>
    <row r="88" spans="2:5">
      <c r="C88" s="6" t="s">
        <v>63</v>
      </c>
    </row>
    <row r="89" spans="2:5">
      <c r="B89" s="6" t="s">
        <v>62</v>
      </c>
    </row>
    <row r="90" spans="2:5">
      <c r="C90" s="6" t="s">
        <v>63</v>
      </c>
    </row>
    <row r="91" spans="2:5">
      <c r="B91" s="6" t="s">
        <v>62</v>
      </c>
    </row>
    <row r="92" spans="2:5">
      <c r="B92" s="6" t="s">
        <v>62</v>
      </c>
      <c r="D92" s="6" t="s">
        <v>450</v>
      </c>
      <c r="E92" s="10" t="s">
        <v>1008</v>
      </c>
    </row>
    <row r="93" spans="2:5">
      <c r="B93" s="6" t="s">
        <v>62</v>
      </c>
    </row>
    <row r="95" spans="2:5">
      <c r="C95" s="6" t="s">
        <v>63</v>
      </c>
    </row>
    <row r="96" spans="2:5">
      <c r="B96" s="6" t="s">
        <v>62</v>
      </c>
    </row>
    <row r="98" spans="2:3">
      <c r="B98" s="6" t="s">
        <v>62</v>
      </c>
    </row>
    <row r="99" spans="2:3">
      <c r="C99" s="6" t="s">
        <v>63</v>
      </c>
    </row>
    <row r="100" spans="2:3">
      <c r="B100" s="6" t="s">
        <v>62</v>
      </c>
    </row>
    <row r="101" spans="2:3">
      <c r="B101" s="6" t="s">
        <v>62</v>
      </c>
    </row>
    <row r="102" spans="2:3">
      <c r="B102" s="6" t="s">
        <v>62</v>
      </c>
    </row>
    <row r="103" spans="2:3">
      <c r="C103" s="6" t="s">
        <v>63</v>
      </c>
    </row>
    <row r="105" spans="2:3">
      <c r="C105" s="6" t="s">
        <v>63</v>
      </c>
    </row>
    <row r="106" spans="2:3">
      <c r="C106" s="6" t="s">
        <v>63</v>
      </c>
    </row>
    <row r="107" spans="2:3">
      <c r="C107" s="6" t="s">
        <v>63</v>
      </c>
    </row>
    <row r="108" spans="2:3">
      <c r="C108" s="6" t="s">
        <v>63</v>
      </c>
    </row>
    <row r="109" spans="2:3">
      <c r="B109" s="6" t="s">
        <v>62</v>
      </c>
    </row>
    <row r="110" spans="2:3">
      <c r="B110" s="6" t="s">
        <v>62</v>
      </c>
    </row>
    <row r="111" spans="2:3">
      <c r="C111" s="6" t="s">
        <v>63</v>
      </c>
    </row>
    <row r="112" spans="2:3">
      <c r="C112" s="6" t="s">
        <v>63</v>
      </c>
    </row>
    <row r="113" spans="2:5">
      <c r="C113" s="6" t="s">
        <v>63</v>
      </c>
    </row>
    <row r="114" spans="2:5">
      <c r="C114" s="6" t="s">
        <v>63</v>
      </c>
      <c r="D114" s="6" t="s">
        <v>526</v>
      </c>
      <c r="E114" s="10" t="s">
        <v>1012</v>
      </c>
    </row>
    <row r="115" spans="2:5">
      <c r="B115" s="6" t="s">
        <v>62</v>
      </c>
    </row>
    <row r="116" spans="2:5">
      <c r="B116" s="6" t="s">
        <v>62</v>
      </c>
    </row>
    <row r="117" spans="2:5">
      <c r="B117" s="6" t="s">
        <v>62</v>
      </c>
    </row>
    <row r="118" spans="2:5">
      <c r="B118" s="6" t="s">
        <v>62</v>
      </c>
    </row>
    <row r="119" spans="2:5">
      <c r="C119" s="6" t="s">
        <v>63</v>
      </c>
    </row>
    <row r="120" spans="2:5">
      <c r="C120" s="6" t="s">
        <v>63</v>
      </c>
    </row>
    <row r="121" spans="2:5">
      <c r="C121" s="6" t="s">
        <v>63</v>
      </c>
      <c r="D121" s="6" t="s">
        <v>556</v>
      </c>
      <c r="E121" s="10" t="s">
        <v>1008</v>
      </c>
    </row>
    <row r="122" spans="2:5">
      <c r="B122" s="6" t="s">
        <v>62</v>
      </c>
    </row>
    <row r="123" spans="2:5">
      <c r="C123" s="6" t="s">
        <v>63</v>
      </c>
    </row>
    <row r="124" spans="2:5">
      <c r="B124" s="6" t="s">
        <v>62</v>
      </c>
    </row>
    <row r="125" spans="2:5">
      <c r="C125" s="6" t="s">
        <v>63</v>
      </c>
    </row>
    <row r="126" spans="2:5">
      <c r="C126" s="6" t="s">
        <v>63</v>
      </c>
    </row>
    <row r="127" spans="2:5">
      <c r="C127" s="6" t="s">
        <v>63</v>
      </c>
      <c r="D127" s="6" t="s">
        <v>576</v>
      </c>
      <c r="E127" s="10" t="s">
        <v>1006</v>
      </c>
    </row>
    <row r="129" spans="2:3">
      <c r="C129" s="6" t="s">
        <v>63</v>
      </c>
    </row>
    <row r="130" spans="2:3">
      <c r="B130" s="6" t="s">
        <v>62</v>
      </c>
    </row>
    <row r="131" spans="2:3">
      <c r="C131" s="6" t="s">
        <v>63</v>
      </c>
    </row>
    <row r="132" spans="2:3">
      <c r="B132" s="6" t="s">
        <v>62</v>
      </c>
    </row>
    <row r="133" spans="2:3">
      <c r="C133" s="6" t="s">
        <v>63</v>
      </c>
    </row>
    <row r="134" spans="2:3">
      <c r="B134" s="6" t="s">
        <v>62</v>
      </c>
    </row>
    <row r="135" spans="2:3">
      <c r="B135" s="6" t="s">
        <v>62</v>
      </c>
    </row>
    <row r="136" spans="2:3">
      <c r="C136" s="6" t="s">
        <v>63</v>
      </c>
    </row>
    <row r="137" spans="2:3">
      <c r="C137" s="6" t="s">
        <v>63</v>
      </c>
    </row>
    <row r="138" spans="2:3">
      <c r="C138" s="6" t="s">
        <v>63</v>
      </c>
    </row>
    <row r="139" spans="2:3">
      <c r="B139" s="6" t="s">
        <v>62</v>
      </c>
    </row>
    <row r="140" spans="2:3">
      <c r="B140" s="6" t="s">
        <v>62</v>
      </c>
    </row>
    <row r="141" spans="2:3">
      <c r="C141" s="6" t="s">
        <v>63</v>
      </c>
    </row>
    <row r="143" spans="2:3">
      <c r="C143" s="6" t="s">
        <v>63</v>
      </c>
    </row>
    <row r="144" spans="2:3">
      <c r="C144" s="6" t="s">
        <v>63</v>
      </c>
    </row>
    <row r="145" spans="2:3">
      <c r="B145" s="6" t="s">
        <v>62</v>
      </c>
    </row>
    <row r="146" spans="2:3">
      <c r="C146" s="6" t="s">
        <v>63</v>
      </c>
    </row>
    <row r="147" spans="2:3">
      <c r="B147" s="6" t="s">
        <v>62</v>
      </c>
    </row>
    <row r="148" spans="2:3">
      <c r="C148" s="6" t="s">
        <v>63</v>
      </c>
    </row>
    <row r="149" spans="2:3">
      <c r="C149" s="6" t="s">
        <v>63</v>
      </c>
    </row>
    <row r="150" spans="2:3">
      <c r="B150" s="6" t="s">
        <v>62</v>
      </c>
    </row>
    <row r="151" spans="2:3">
      <c r="B151" s="6" t="s">
        <v>62</v>
      </c>
    </row>
    <row r="152" spans="2:3">
      <c r="C152" s="6" t="s">
        <v>63</v>
      </c>
    </row>
    <row r="153" spans="2:3">
      <c r="C153" s="6" t="s">
        <v>63</v>
      </c>
    </row>
    <row r="154" spans="2:3">
      <c r="B154" s="6" t="s">
        <v>62</v>
      </c>
    </row>
    <row r="155" spans="2:3">
      <c r="C155" s="6" t="s">
        <v>63</v>
      </c>
    </row>
    <row r="156" spans="2:3">
      <c r="B156" s="6" t="s">
        <v>62</v>
      </c>
    </row>
    <row r="157" spans="2:3">
      <c r="B157" s="6" t="s">
        <v>62</v>
      </c>
    </row>
    <row r="158" spans="2:3">
      <c r="B158" s="6" t="s">
        <v>62</v>
      </c>
    </row>
    <row r="159" spans="2:3">
      <c r="C159" s="6" t="s">
        <v>63</v>
      </c>
    </row>
    <row r="160" spans="2:3">
      <c r="C160" s="6" t="s">
        <v>63</v>
      </c>
    </row>
    <row r="162" spans="2:3">
      <c r="C162" s="6" t="s">
        <v>63</v>
      </c>
    </row>
    <row r="165" spans="2:3">
      <c r="B165" s="6" t="s">
        <v>62</v>
      </c>
    </row>
    <row r="166" spans="2:3">
      <c r="C166" s="6" t="s">
        <v>63</v>
      </c>
    </row>
    <row r="167" spans="2:3">
      <c r="C167" s="6" t="s">
        <v>63</v>
      </c>
    </row>
    <row r="168" spans="2:3">
      <c r="B168" s="6" t="s">
        <v>62</v>
      </c>
    </row>
    <row r="169" spans="2:3">
      <c r="B169" s="6" t="s">
        <v>62</v>
      </c>
    </row>
    <row r="170" spans="2:3">
      <c r="C170" s="6" t="s">
        <v>63</v>
      </c>
    </row>
    <row r="171" spans="2:3">
      <c r="B171" s="6" t="s">
        <v>62</v>
      </c>
    </row>
    <row r="172" spans="2:3">
      <c r="B172" s="6" t="s">
        <v>62</v>
      </c>
    </row>
    <row r="173" spans="2:3">
      <c r="C173" s="6" t="s">
        <v>63</v>
      </c>
    </row>
    <row r="174" spans="2:3">
      <c r="B174" s="6" t="s">
        <v>62</v>
      </c>
    </row>
    <row r="175" spans="2:3">
      <c r="C175" s="6" t="s">
        <v>63</v>
      </c>
    </row>
    <row r="176" spans="2:3">
      <c r="B176" s="6" t="s">
        <v>62</v>
      </c>
    </row>
    <row r="177" spans="2:3">
      <c r="B177" s="6" t="s">
        <v>62</v>
      </c>
    </row>
    <row r="178" spans="2:3">
      <c r="B178" s="6" t="s">
        <v>62</v>
      </c>
    </row>
    <row r="180" spans="2:3">
      <c r="B180" s="6" t="s">
        <v>62</v>
      </c>
    </row>
    <row r="181" spans="2:3">
      <c r="C181" s="6" t="s">
        <v>63</v>
      </c>
    </row>
    <row r="185" spans="2:3">
      <c r="C185" s="6" t="s">
        <v>63</v>
      </c>
    </row>
    <row r="186" spans="2:3">
      <c r="B186" s="6" t="s">
        <v>62</v>
      </c>
    </row>
    <row r="189" spans="2:3">
      <c r="C189" s="6" t="s">
        <v>63</v>
      </c>
    </row>
    <row r="190" spans="2:3">
      <c r="C190" s="6" t="s">
        <v>63</v>
      </c>
    </row>
    <row r="191" spans="2:3">
      <c r="B191" s="6" t="s">
        <v>62</v>
      </c>
    </row>
    <row r="192" spans="2:3">
      <c r="B192" s="6" t="s">
        <v>62</v>
      </c>
    </row>
    <row r="193" spans="2:5">
      <c r="B193" s="6" t="s">
        <v>62</v>
      </c>
    </row>
    <row r="194" spans="2:5">
      <c r="B194" s="6" t="s">
        <v>62</v>
      </c>
    </row>
    <row r="195" spans="2:5">
      <c r="C195" s="6" t="s">
        <v>63</v>
      </c>
      <c r="D195" s="6" t="s">
        <v>781</v>
      </c>
      <c r="E195" s="59" t="s">
        <v>1006</v>
      </c>
    </row>
    <row r="196" spans="2:5">
      <c r="E196" s="63" t="s">
        <v>1012</v>
      </c>
    </row>
    <row r="197" spans="2:5">
      <c r="C197" s="6" t="s">
        <v>63</v>
      </c>
    </row>
    <row r="198" spans="2:5">
      <c r="B198" s="6" t="s">
        <v>62</v>
      </c>
    </row>
    <row r="199" spans="2:5">
      <c r="C199" s="6" t="s">
        <v>63</v>
      </c>
      <c r="D199" s="6" t="s">
        <v>793</v>
      </c>
      <c r="E199" s="10" t="s">
        <v>1006</v>
      </c>
    </row>
    <row r="200" spans="2:5">
      <c r="C200" s="6" t="s">
        <v>63</v>
      </c>
    </row>
    <row r="202" spans="2:5">
      <c r="B202" s="6" t="s">
        <v>62</v>
      </c>
      <c r="D202" s="6" t="s">
        <v>801</v>
      </c>
      <c r="E202" s="33" t="s">
        <v>1007</v>
      </c>
    </row>
    <row r="203" spans="2:5">
      <c r="B203" s="6" t="s">
        <v>62</v>
      </c>
    </row>
    <row r="204" spans="2:5">
      <c r="B204" s="6" t="s">
        <v>62</v>
      </c>
    </row>
    <row r="205" spans="2:5">
      <c r="C205" s="6" t="s">
        <v>63</v>
      </c>
    </row>
    <row r="206" spans="2:5">
      <c r="B206" s="6" t="s">
        <v>62</v>
      </c>
      <c r="D206" s="6" t="s">
        <v>822</v>
      </c>
      <c r="E206" s="59" t="s">
        <v>319</v>
      </c>
    </row>
    <row r="207" spans="2:5">
      <c r="C207" s="6" t="s">
        <v>63</v>
      </c>
      <c r="E207" s="63" t="s">
        <v>1012</v>
      </c>
    </row>
    <row r="208" spans="2:5">
      <c r="B208" s="6" t="s">
        <v>62</v>
      </c>
    </row>
    <row r="209" spans="1:5">
      <c r="A209" s="6" t="s">
        <v>155</v>
      </c>
      <c r="D209" s="6" t="s">
        <v>832</v>
      </c>
      <c r="E209" s="10" t="s">
        <v>1009</v>
      </c>
    </row>
    <row r="210" spans="1:5">
      <c r="C210" s="6" t="s">
        <v>63</v>
      </c>
    </row>
    <row r="211" spans="1:5">
      <c r="B211" s="6" t="s">
        <v>62</v>
      </c>
    </row>
    <row r="212" spans="1:5">
      <c r="C212" s="6" t="s">
        <v>63</v>
      </c>
    </row>
    <row r="213" spans="1:5">
      <c r="C213" s="6" t="s">
        <v>63</v>
      </c>
    </row>
    <row r="214" spans="1:5">
      <c r="C214" s="6" t="s">
        <v>63</v>
      </c>
    </row>
    <row r="215" spans="1:5">
      <c r="B215" s="6" t="s">
        <v>62</v>
      </c>
    </row>
    <row r="216" spans="1:5">
      <c r="C216" s="6" t="s">
        <v>63</v>
      </c>
    </row>
    <row r="217" spans="1:5">
      <c r="B217" s="6" t="s">
        <v>62</v>
      </c>
    </row>
    <row r="218" spans="1:5">
      <c r="C218" s="6" t="s">
        <v>63</v>
      </c>
    </row>
    <row r="219" spans="1:5">
      <c r="B219" s="6" t="s">
        <v>62</v>
      </c>
    </row>
    <row r="220" spans="1:5">
      <c r="C220" s="6" t="s">
        <v>63</v>
      </c>
    </row>
    <row r="221" spans="1:5">
      <c r="B221" s="6" t="s">
        <v>62</v>
      </c>
    </row>
    <row r="222" spans="1:5">
      <c r="C222" s="6" t="s">
        <v>63</v>
      </c>
    </row>
    <row r="223" spans="1:5">
      <c r="C223" s="6" t="s">
        <v>63</v>
      </c>
    </row>
    <row r="224" spans="1:5">
      <c r="C224" s="6" t="s">
        <v>63</v>
      </c>
    </row>
    <row r="226" spans="2:5">
      <c r="B226" s="6" t="s">
        <v>62</v>
      </c>
    </row>
    <row r="227" spans="2:5">
      <c r="C227" s="6" t="s">
        <v>63</v>
      </c>
      <c r="D227" s="6" t="s">
        <v>887</v>
      </c>
      <c r="E227" s="59" t="s">
        <v>1007</v>
      </c>
    </row>
    <row r="228" spans="2:5">
      <c r="B228" s="6" t="s">
        <v>62</v>
      </c>
      <c r="E228" s="60" t="s">
        <v>319</v>
      </c>
    </row>
    <row r="229" spans="2:5">
      <c r="C229" s="6" t="s">
        <v>63</v>
      </c>
    </row>
    <row r="230" spans="2:5">
      <c r="B230" s="6" t="s">
        <v>62</v>
      </c>
    </row>
    <row r="231" spans="2:5">
      <c r="C231" s="6" t="s">
        <v>63</v>
      </c>
    </row>
    <row r="232" spans="2:5">
      <c r="B232" s="6" t="s">
        <v>62</v>
      </c>
    </row>
    <row r="233" spans="2:5">
      <c r="C233" s="6" t="s">
        <v>63</v>
      </c>
    </row>
    <row r="234" spans="2:5">
      <c r="C234" s="6" t="s">
        <v>63</v>
      </c>
    </row>
    <row r="235" spans="2:5">
      <c r="C235" s="6" t="s">
        <v>63</v>
      </c>
    </row>
    <row r="236" spans="2:5">
      <c r="B236" s="6" t="s">
        <v>62</v>
      </c>
    </row>
    <row r="237" spans="2:5">
      <c r="B237" s="6" t="s">
        <v>62</v>
      </c>
    </row>
    <row r="238" spans="2:5">
      <c r="C238" s="6" t="s">
        <v>63</v>
      </c>
    </row>
    <row r="240" spans="2:5">
      <c r="B240" s="6" t="s">
        <v>62</v>
      </c>
    </row>
    <row r="241" spans="1:5">
      <c r="B241" s="6" t="s">
        <v>62</v>
      </c>
    </row>
    <row r="242" spans="1:5">
      <c r="C242" s="6" t="s">
        <v>63</v>
      </c>
    </row>
    <row r="243" spans="1:5">
      <c r="B243" s="6" t="s">
        <v>62</v>
      </c>
    </row>
    <row r="244" spans="1:5">
      <c r="B244" s="6" t="s">
        <v>62</v>
      </c>
    </row>
    <row r="245" spans="1:5">
      <c r="C245" s="6" t="s">
        <v>63</v>
      </c>
    </row>
    <row r="247" spans="1:5">
      <c r="B247" s="6" t="s">
        <v>62</v>
      </c>
    </row>
    <row r="248" spans="1:5">
      <c r="B248" s="6" t="s">
        <v>62</v>
      </c>
    </row>
    <row r="250" spans="1:5">
      <c r="A250" s="15">
        <v>22</v>
      </c>
      <c r="B250" s="15"/>
      <c r="C250" s="15"/>
      <c r="D250" s="15"/>
      <c r="E250" s="18"/>
    </row>
    <row r="251" spans="1:5">
      <c r="A251" s="6" t="s">
        <v>26</v>
      </c>
    </row>
    <row r="252" spans="1:5">
      <c r="A252" s="21" t="s">
        <v>155</v>
      </c>
      <c r="B252" s="21" t="s">
        <v>62</v>
      </c>
      <c r="C252" s="21" t="s">
        <v>63</v>
      </c>
      <c r="D252" s="21" t="s">
        <v>156</v>
      </c>
      <c r="E252" s="22" t="s">
        <v>988</v>
      </c>
    </row>
    <row r="253" spans="1:5">
      <c r="A253" s="21"/>
      <c r="B253" s="21"/>
      <c r="C253" s="21"/>
      <c r="D253" s="21"/>
      <c r="E253" s="23"/>
    </row>
    <row r="254" spans="1:5">
      <c r="A254" s="40">
        <f>COUNTIF(A4:A248,"Already use (please specify which traders below)")</f>
        <v>2</v>
      </c>
      <c r="B254" s="40">
        <f>COUNTIF(B4:B248,"yes")</f>
        <v>90</v>
      </c>
      <c r="C254" s="40">
        <f>COUNTIF(C4:C248,"no")</f>
        <v>127</v>
      </c>
      <c r="D254" s="40">
        <f>COUNTIF(D4:D248,"*")</f>
        <v>16</v>
      </c>
      <c r="E254" s="40">
        <f>COUNTIF(E4:E248,"*")</f>
        <v>19</v>
      </c>
    </row>
    <row r="255" spans="1:5">
      <c r="D255" s="6" t="s">
        <v>1012</v>
      </c>
      <c r="E255" s="9">
        <f>COUNTIF(E4:E248,"Not understood")</f>
        <v>7</v>
      </c>
    </row>
    <row r="256" spans="1:5">
      <c r="A256" s="3"/>
      <c r="C256" s="6">
        <f>SUM(A254:C254)</f>
        <v>219</v>
      </c>
      <c r="D256" s="6" t="s">
        <v>1006</v>
      </c>
      <c r="E256" s="9">
        <f>COUNTIF(E4:E248,"Not liked")</f>
        <v>3</v>
      </c>
    </row>
    <row r="257" spans="1:5">
      <c r="A257" s="6">
        <f>(A254/C256)*100</f>
        <v>0.91324200913242004</v>
      </c>
      <c r="B257" s="6">
        <f>(B254/C256)*100</f>
        <v>41.095890410958901</v>
      </c>
      <c r="C257" s="6">
        <f>(C254/C256)*100</f>
        <v>57.990867579908681</v>
      </c>
      <c r="D257" s="6" t="s">
        <v>319</v>
      </c>
      <c r="E257" s="9">
        <f>COUNTIF(E4:E248,"Possibly")</f>
        <v>3</v>
      </c>
    </row>
    <row r="258" spans="1:5">
      <c r="D258" s="6" t="s">
        <v>1007</v>
      </c>
      <c r="E258" s="9">
        <f>COUNTIF(E4:E248,"If collection convenient")</f>
        <v>2</v>
      </c>
    </row>
    <row r="259" spans="1:5">
      <c r="D259" s="6" t="s">
        <v>1008</v>
      </c>
      <c r="E259" s="9">
        <f>COUNTIF(E5:E249,"Limited use")</f>
        <v>2</v>
      </c>
    </row>
    <row r="260" spans="1:5">
      <c r="D260" s="26" t="s">
        <v>1009</v>
      </c>
      <c r="E260" s="9">
        <f>COUNTIF(E4:E248,"Use in Ross already")</f>
        <v>2</v>
      </c>
    </row>
    <row r="261" spans="1:5">
      <c r="D261" s="26" t="s">
        <v>1010</v>
      </c>
      <c r="E261" s="9">
        <f>COUNTIF(E4:E248,"Use for non-Ross buying")</f>
        <v>0</v>
      </c>
    </row>
    <row r="263" spans="1:5">
      <c r="E263" s="9">
        <f>SUM(SUM(E255:E261))</f>
        <v>19</v>
      </c>
    </row>
    <row r="264" spans="1:5">
      <c r="D264" s="26"/>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E264"/>
  <sheetViews>
    <sheetView topLeftCell="A232" workbookViewId="0">
      <selection activeCell="F5" sqref="F5"/>
    </sheetView>
  </sheetViews>
  <sheetFormatPr defaultRowHeight="12.75"/>
  <cols>
    <col min="1" max="1" width="9.140625" style="3"/>
    <col min="2" max="3" width="9.140625" style="6"/>
    <col min="4" max="4" width="10.140625" style="6" customWidth="1"/>
    <col min="5" max="5" width="9.140625" style="11"/>
  </cols>
  <sheetData>
    <row r="1" spans="1:5">
      <c r="A1" s="14">
        <v>22</v>
      </c>
      <c r="B1" s="15"/>
      <c r="C1" s="15"/>
      <c r="D1" s="15"/>
      <c r="E1" s="19"/>
    </row>
    <row r="2" spans="1:5">
      <c r="A2" s="3" t="s">
        <v>27</v>
      </c>
    </row>
    <row r="3" spans="1:5">
      <c r="A3" s="20" t="s">
        <v>155</v>
      </c>
      <c r="B3" s="21" t="s">
        <v>62</v>
      </c>
      <c r="C3" s="21" t="s">
        <v>63</v>
      </c>
      <c r="D3" s="21" t="s">
        <v>156</v>
      </c>
      <c r="E3" s="23" t="s">
        <v>988</v>
      </c>
    </row>
    <row r="4" spans="1:5">
      <c r="C4" s="6" t="s">
        <v>63</v>
      </c>
    </row>
    <row r="5" spans="1:5">
      <c r="C5" s="6" t="s">
        <v>63</v>
      </c>
    </row>
    <row r="6" spans="1:5">
      <c r="C6" s="6" t="s">
        <v>63</v>
      </c>
    </row>
    <row r="7" spans="1:5">
      <c r="C7" s="6" t="s">
        <v>63</v>
      </c>
    </row>
    <row r="8" spans="1:5">
      <c r="C8" s="6" t="s">
        <v>63</v>
      </c>
    </row>
    <row r="9" spans="1:5">
      <c r="B9" s="6" t="s">
        <v>62</v>
      </c>
    </row>
    <row r="10" spans="1:5">
      <c r="C10" s="6" t="s">
        <v>63</v>
      </c>
    </row>
    <row r="11" spans="1:5">
      <c r="C11" s="6" t="s">
        <v>63</v>
      </c>
    </row>
    <row r="12" spans="1:5">
      <c r="C12" s="6" t="s">
        <v>63</v>
      </c>
    </row>
    <row r="13" spans="1:5">
      <c r="C13" s="6" t="s">
        <v>63</v>
      </c>
    </row>
    <row r="14" spans="1:5">
      <c r="C14" s="6" t="s">
        <v>63</v>
      </c>
    </row>
    <row r="15" spans="1:5">
      <c r="C15" s="6" t="s">
        <v>63</v>
      </c>
    </row>
    <row r="16" spans="1:5">
      <c r="C16" s="6" t="s">
        <v>63</v>
      </c>
    </row>
    <row r="17" spans="2:3">
      <c r="C17" s="6" t="s">
        <v>63</v>
      </c>
    </row>
    <row r="18" spans="2:3">
      <c r="C18" s="6" t="s">
        <v>63</v>
      </c>
    </row>
    <row r="19" spans="2:3">
      <c r="C19" s="6" t="s">
        <v>63</v>
      </c>
    </row>
    <row r="20" spans="2:3">
      <c r="C20" s="6" t="s">
        <v>63</v>
      </c>
    </row>
    <row r="21" spans="2:3">
      <c r="C21" s="6" t="s">
        <v>63</v>
      </c>
    </row>
    <row r="22" spans="2:3">
      <c r="C22" s="6" t="s">
        <v>63</v>
      </c>
    </row>
    <row r="23" spans="2:3">
      <c r="C23" s="6" t="s">
        <v>63</v>
      </c>
    </row>
    <row r="24" spans="2:3">
      <c r="C24" s="6" t="s">
        <v>63</v>
      </c>
    </row>
    <row r="25" spans="2:3">
      <c r="B25" s="6" t="s">
        <v>62</v>
      </c>
    </row>
    <row r="26" spans="2:3">
      <c r="B26" s="6" t="s">
        <v>62</v>
      </c>
    </row>
    <row r="27" spans="2:3">
      <c r="B27" s="6" t="s">
        <v>62</v>
      </c>
    </row>
    <row r="28" spans="2:3">
      <c r="B28" s="6" t="s">
        <v>62</v>
      </c>
    </row>
    <row r="29" spans="2:3">
      <c r="C29" s="6" t="s">
        <v>63</v>
      </c>
    </row>
    <row r="30" spans="2:3">
      <c r="C30" s="6" t="s">
        <v>63</v>
      </c>
    </row>
    <row r="31" spans="2:3">
      <c r="C31" s="6" t="s">
        <v>63</v>
      </c>
    </row>
    <row r="32" spans="2:3">
      <c r="C32" s="6" t="s">
        <v>63</v>
      </c>
    </row>
    <row r="33" spans="1:5">
      <c r="C33" s="6" t="s">
        <v>63</v>
      </c>
    </row>
    <row r="34" spans="1:5">
      <c r="C34" s="6" t="s">
        <v>63</v>
      </c>
    </row>
    <row r="35" spans="1:5">
      <c r="C35" s="6" t="s">
        <v>63</v>
      </c>
    </row>
    <row r="36" spans="1:5">
      <c r="A36" s="36"/>
      <c r="B36" s="37"/>
      <c r="C36" s="37"/>
      <c r="D36" s="37"/>
      <c r="E36" s="37"/>
    </row>
    <row r="38" spans="1:5">
      <c r="B38" s="6" t="s">
        <v>62</v>
      </c>
    </row>
    <row r="39" spans="1:5">
      <c r="B39" s="6" t="s">
        <v>62</v>
      </c>
    </row>
    <row r="40" spans="1:5">
      <c r="B40" s="6" t="s">
        <v>62</v>
      </c>
    </row>
    <row r="41" spans="1:5">
      <c r="C41" s="6" t="s">
        <v>63</v>
      </c>
    </row>
    <row r="42" spans="1:5">
      <c r="B42" s="6" t="s">
        <v>62</v>
      </c>
    </row>
    <row r="43" spans="1:5">
      <c r="B43" s="6" t="s">
        <v>62</v>
      </c>
    </row>
    <row r="44" spans="1:5">
      <c r="B44" s="6" t="s">
        <v>62</v>
      </c>
    </row>
    <row r="45" spans="1:5">
      <c r="C45" s="6" t="s">
        <v>63</v>
      </c>
    </row>
    <row r="46" spans="1:5">
      <c r="B46" s="6" t="s">
        <v>62</v>
      </c>
    </row>
    <row r="47" spans="1:5">
      <c r="B47" s="6" t="s">
        <v>62</v>
      </c>
    </row>
    <row r="48" spans="1:5">
      <c r="B48" s="6" t="s">
        <v>62</v>
      </c>
      <c r="D48" s="6" t="s">
        <v>303</v>
      </c>
      <c r="E48" s="61" t="s">
        <v>319</v>
      </c>
    </row>
    <row r="49" spans="1:5">
      <c r="E49" s="65" t="s">
        <v>1133</v>
      </c>
    </row>
    <row r="50" spans="1:5">
      <c r="C50" s="6" t="s">
        <v>63</v>
      </c>
    </row>
    <row r="51" spans="1:5">
      <c r="B51" s="6" t="s">
        <v>62</v>
      </c>
      <c r="D51" s="6" t="s">
        <v>320</v>
      </c>
      <c r="E51" s="61" t="s">
        <v>319</v>
      </c>
    </row>
    <row r="52" spans="1:5">
      <c r="E52" s="65" t="s">
        <v>1133</v>
      </c>
    </row>
    <row r="53" spans="1:5">
      <c r="B53" s="6" t="s">
        <v>62</v>
      </c>
    </row>
    <row r="54" spans="1:5">
      <c r="C54" s="6" t="s">
        <v>63</v>
      </c>
    </row>
    <row r="55" spans="1:5">
      <c r="A55" s="3" t="s">
        <v>155</v>
      </c>
      <c r="D55" s="6" t="s">
        <v>335</v>
      </c>
      <c r="E55" s="67" t="s">
        <v>1010</v>
      </c>
    </row>
    <row r="56" spans="1:5">
      <c r="C56" s="6" t="s">
        <v>63</v>
      </c>
      <c r="E56" s="65" t="s">
        <v>1133</v>
      </c>
    </row>
    <row r="57" spans="1:5">
      <c r="C57" s="6" t="s">
        <v>63</v>
      </c>
    </row>
    <row r="59" spans="1:5">
      <c r="C59" s="6" t="s">
        <v>63</v>
      </c>
    </row>
    <row r="60" spans="1:5">
      <c r="B60" s="6" t="s">
        <v>62</v>
      </c>
    </row>
    <row r="61" spans="1:5">
      <c r="B61" s="6" t="s">
        <v>62</v>
      </c>
    </row>
    <row r="62" spans="1:5">
      <c r="B62" s="6" t="s">
        <v>62</v>
      </c>
    </row>
    <row r="63" spans="1:5">
      <c r="B63" s="6" t="s">
        <v>62</v>
      </c>
    </row>
    <row r="64" spans="1:5">
      <c r="C64" s="6" t="s">
        <v>63</v>
      </c>
    </row>
    <row r="65" spans="1:5">
      <c r="C65" s="6" t="s">
        <v>63</v>
      </c>
    </row>
    <row r="66" spans="1:5">
      <c r="B66" s="6" t="s">
        <v>62</v>
      </c>
    </row>
    <row r="67" spans="1:5">
      <c r="C67" s="6" t="s">
        <v>63</v>
      </c>
    </row>
    <row r="68" spans="1:5">
      <c r="B68" s="6" t="s">
        <v>62</v>
      </c>
    </row>
    <row r="69" spans="1:5">
      <c r="C69" s="6" t="s">
        <v>63</v>
      </c>
    </row>
    <row r="70" spans="1:5">
      <c r="B70" s="6" t="s">
        <v>62</v>
      </c>
    </row>
    <row r="71" spans="1:5">
      <c r="C71" s="6" t="s">
        <v>63</v>
      </c>
    </row>
    <row r="72" spans="1:5">
      <c r="B72" s="6" t="s">
        <v>62</v>
      </c>
    </row>
    <row r="73" spans="1:5">
      <c r="C73" s="6" t="s">
        <v>63</v>
      </c>
    </row>
    <row r="74" spans="1:5">
      <c r="A74" s="3" t="s">
        <v>155</v>
      </c>
      <c r="D74" s="26" t="s">
        <v>396</v>
      </c>
      <c r="E74" s="67" t="s">
        <v>1010</v>
      </c>
    </row>
    <row r="75" spans="1:5">
      <c r="E75" s="65" t="s">
        <v>1133</v>
      </c>
    </row>
    <row r="76" spans="1:5">
      <c r="C76" s="6" t="s">
        <v>63</v>
      </c>
    </row>
    <row r="77" spans="1:5">
      <c r="B77" s="6" t="s">
        <v>62</v>
      </c>
    </row>
    <row r="78" spans="1:5">
      <c r="C78" s="6" t="s">
        <v>63</v>
      </c>
    </row>
    <row r="79" spans="1:5">
      <c r="B79" s="6" t="s">
        <v>62</v>
      </c>
      <c r="D79" s="6" t="s">
        <v>408</v>
      </c>
      <c r="E79" s="67" t="s">
        <v>1019</v>
      </c>
    </row>
    <row r="80" spans="1:5">
      <c r="C80" s="6" t="s">
        <v>63</v>
      </c>
      <c r="E80" s="65" t="s">
        <v>1133</v>
      </c>
    </row>
    <row r="81" spans="2:5">
      <c r="C81" s="6" t="s">
        <v>63</v>
      </c>
    </row>
    <row r="82" spans="2:5">
      <c r="C82" s="6" t="s">
        <v>63</v>
      </c>
    </row>
    <row r="83" spans="2:5">
      <c r="C83" s="6" t="s">
        <v>63</v>
      </c>
    </row>
    <row r="84" spans="2:5">
      <c r="B84" s="6" t="s">
        <v>62</v>
      </c>
    </row>
    <row r="85" spans="2:5">
      <c r="C85" s="6" t="s">
        <v>63</v>
      </c>
    </row>
    <row r="87" spans="2:5">
      <c r="C87" s="6" t="s">
        <v>63</v>
      </c>
    </row>
    <row r="88" spans="2:5">
      <c r="C88" s="6" t="s">
        <v>63</v>
      </c>
    </row>
    <row r="89" spans="2:5">
      <c r="B89" s="6" t="s">
        <v>62</v>
      </c>
    </row>
    <row r="90" spans="2:5">
      <c r="C90" s="6" t="s">
        <v>63</v>
      </c>
    </row>
    <row r="91" spans="2:5">
      <c r="B91" s="6" t="s">
        <v>62</v>
      </c>
    </row>
    <row r="92" spans="2:5">
      <c r="B92" s="6" t="s">
        <v>62</v>
      </c>
      <c r="D92" s="6" t="s">
        <v>451</v>
      </c>
      <c r="E92" s="67" t="s">
        <v>1019</v>
      </c>
    </row>
    <row r="93" spans="2:5">
      <c r="B93" s="6" t="s">
        <v>62</v>
      </c>
      <c r="E93" s="65" t="s">
        <v>1133</v>
      </c>
    </row>
    <row r="95" spans="2:5">
      <c r="C95" s="6" t="s">
        <v>63</v>
      </c>
    </row>
    <row r="96" spans="2:5">
      <c r="B96" s="6" t="s">
        <v>62</v>
      </c>
    </row>
    <row r="98" spans="2:5">
      <c r="B98" s="6" t="s">
        <v>62</v>
      </c>
    </row>
    <row r="99" spans="2:5">
      <c r="C99" s="6" t="s">
        <v>63</v>
      </c>
    </row>
    <row r="100" spans="2:5">
      <c r="B100" s="6" t="s">
        <v>62</v>
      </c>
    </row>
    <row r="101" spans="2:5">
      <c r="B101" s="6" t="s">
        <v>62</v>
      </c>
    </row>
    <row r="102" spans="2:5">
      <c r="C102" s="6" t="s">
        <v>63</v>
      </c>
    </row>
    <row r="103" spans="2:5">
      <c r="C103" s="6" t="s">
        <v>63</v>
      </c>
    </row>
    <row r="105" spans="2:5">
      <c r="C105" s="6" t="s">
        <v>63</v>
      </c>
    </row>
    <row r="106" spans="2:5">
      <c r="C106" s="6" t="s">
        <v>63</v>
      </c>
    </row>
    <row r="107" spans="2:5">
      <c r="C107" s="6" t="s">
        <v>63</v>
      </c>
    </row>
    <row r="108" spans="2:5">
      <c r="B108" s="6" t="s">
        <v>62</v>
      </c>
    </row>
    <row r="109" spans="2:5">
      <c r="B109" s="6" t="s">
        <v>62</v>
      </c>
    </row>
    <row r="110" spans="2:5">
      <c r="B110" s="6" t="s">
        <v>62</v>
      </c>
    </row>
    <row r="111" spans="2:5">
      <c r="C111" s="6" t="s">
        <v>63</v>
      </c>
      <c r="D111" s="6" t="s">
        <v>515</v>
      </c>
      <c r="E111" s="10" t="s">
        <v>1006</v>
      </c>
    </row>
    <row r="112" spans="2:5">
      <c r="C112" s="6" t="s">
        <v>63</v>
      </c>
    </row>
    <row r="113" spans="2:5">
      <c r="C113" s="6" t="s">
        <v>63</v>
      </c>
    </row>
    <row r="114" spans="2:5">
      <c r="B114" s="6" t="s">
        <v>62</v>
      </c>
      <c r="D114" s="26" t="s">
        <v>527</v>
      </c>
      <c r="E114" s="68" t="s">
        <v>1021</v>
      </c>
    </row>
    <row r="115" spans="2:5">
      <c r="B115" s="6" t="s">
        <v>62</v>
      </c>
      <c r="E115" s="69" t="s">
        <v>1132</v>
      </c>
    </row>
    <row r="116" spans="2:5">
      <c r="B116" s="6" t="s">
        <v>62</v>
      </c>
      <c r="E116" s="65" t="s">
        <v>1133</v>
      </c>
    </row>
    <row r="117" spans="2:5">
      <c r="B117" s="6" t="s">
        <v>62</v>
      </c>
    </row>
    <row r="118" spans="2:5">
      <c r="B118" s="6" t="s">
        <v>62</v>
      </c>
    </row>
    <row r="119" spans="2:5">
      <c r="B119" s="6" t="s">
        <v>62</v>
      </c>
    </row>
    <row r="120" spans="2:5">
      <c r="B120" s="6" t="s">
        <v>62</v>
      </c>
      <c r="D120" s="6" t="s">
        <v>548</v>
      </c>
      <c r="E120" s="10" t="s">
        <v>1020</v>
      </c>
    </row>
    <row r="121" spans="2:5">
      <c r="B121" s="6" t="s">
        <v>62</v>
      </c>
      <c r="D121" s="6" t="s">
        <v>557</v>
      </c>
      <c r="E121" s="67" t="s">
        <v>1018</v>
      </c>
    </row>
    <row r="122" spans="2:5">
      <c r="B122" s="6" t="s">
        <v>62</v>
      </c>
      <c r="E122" s="65" t="s">
        <v>1133</v>
      </c>
    </row>
    <row r="123" spans="2:5">
      <c r="B123" s="6" t="s">
        <v>62</v>
      </c>
    </row>
    <row r="124" spans="2:5">
      <c r="C124" s="6" t="s">
        <v>63</v>
      </c>
    </row>
    <row r="125" spans="2:5">
      <c r="C125" s="6" t="s">
        <v>63</v>
      </c>
    </row>
    <row r="126" spans="2:5">
      <c r="B126" s="6" t="s">
        <v>62</v>
      </c>
    </row>
    <row r="127" spans="2:5">
      <c r="C127" s="6" t="s">
        <v>63</v>
      </c>
      <c r="D127" s="6" t="s">
        <v>576</v>
      </c>
      <c r="E127" s="10" t="s">
        <v>1006</v>
      </c>
    </row>
    <row r="129" spans="1:5">
      <c r="C129" s="6" t="s">
        <v>63</v>
      </c>
    </row>
    <row r="130" spans="1:5">
      <c r="C130" s="6" t="s">
        <v>63</v>
      </c>
    </row>
    <row r="131" spans="1:5">
      <c r="B131" s="6" t="s">
        <v>62</v>
      </c>
    </row>
    <row r="132" spans="1:5">
      <c r="B132" s="6" t="s">
        <v>62</v>
      </c>
    </row>
    <row r="133" spans="1:5">
      <c r="C133" s="6" t="s">
        <v>63</v>
      </c>
    </row>
    <row r="134" spans="1:5">
      <c r="B134" s="6" t="s">
        <v>62</v>
      </c>
    </row>
    <row r="135" spans="1:5">
      <c r="C135" s="6" t="s">
        <v>63</v>
      </c>
    </row>
    <row r="136" spans="1:5">
      <c r="B136" s="6" t="s">
        <v>62</v>
      </c>
    </row>
    <row r="137" spans="1:5">
      <c r="C137" s="6" t="s">
        <v>63</v>
      </c>
    </row>
    <row r="138" spans="1:5">
      <c r="C138" s="6" t="s">
        <v>63</v>
      </c>
    </row>
    <row r="139" spans="1:5">
      <c r="A139" s="3" t="s">
        <v>155</v>
      </c>
      <c r="D139" s="26" t="s">
        <v>614</v>
      </c>
      <c r="E139" s="10" t="s">
        <v>1010</v>
      </c>
    </row>
    <row r="140" spans="1:5">
      <c r="B140" s="6" t="s">
        <v>62</v>
      </c>
    </row>
    <row r="141" spans="1:5">
      <c r="B141" s="6" t="s">
        <v>62</v>
      </c>
    </row>
    <row r="143" spans="1:5">
      <c r="C143" s="6" t="s">
        <v>63</v>
      </c>
    </row>
    <row r="144" spans="1:5">
      <c r="B144" s="6" t="s">
        <v>62</v>
      </c>
    </row>
    <row r="145" spans="2:5">
      <c r="B145" s="6" t="s">
        <v>62</v>
      </c>
    </row>
    <row r="146" spans="2:5">
      <c r="B146" s="6" t="s">
        <v>62</v>
      </c>
    </row>
    <row r="147" spans="2:5">
      <c r="B147" s="6" t="s">
        <v>62</v>
      </c>
    </row>
    <row r="148" spans="2:5">
      <c r="B148" s="6" t="s">
        <v>62</v>
      </c>
    </row>
    <row r="149" spans="2:5">
      <c r="B149" s="6" t="s">
        <v>62</v>
      </c>
    </row>
    <row r="150" spans="2:5">
      <c r="B150" s="6" t="s">
        <v>62</v>
      </c>
    </row>
    <row r="151" spans="2:5">
      <c r="B151" s="6" t="s">
        <v>62</v>
      </c>
    </row>
    <row r="152" spans="2:5">
      <c r="C152" s="6" t="s">
        <v>63</v>
      </c>
    </row>
    <row r="153" spans="2:5">
      <c r="C153" s="6" t="s">
        <v>63</v>
      </c>
    </row>
    <row r="154" spans="2:5">
      <c r="C154" s="6" t="s">
        <v>63</v>
      </c>
    </row>
    <row r="155" spans="2:5">
      <c r="B155" s="6" t="s">
        <v>62</v>
      </c>
    </row>
    <row r="156" spans="2:5">
      <c r="B156" s="6" t="s">
        <v>62</v>
      </c>
    </row>
    <row r="157" spans="2:5">
      <c r="B157" s="6" t="s">
        <v>62</v>
      </c>
    </row>
    <row r="158" spans="2:5">
      <c r="B158" s="6" t="s">
        <v>62</v>
      </c>
    </row>
    <row r="159" spans="2:5">
      <c r="B159" s="6" t="s">
        <v>62</v>
      </c>
      <c r="D159" s="6" t="s">
        <v>685</v>
      </c>
      <c r="E159" s="10" t="s">
        <v>1020</v>
      </c>
    </row>
    <row r="160" spans="2:5">
      <c r="B160" s="6" t="s">
        <v>62</v>
      </c>
    </row>
    <row r="162" spans="2:5">
      <c r="B162" s="6" t="s">
        <v>62</v>
      </c>
    </row>
    <row r="165" spans="2:5">
      <c r="B165" s="6" t="s">
        <v>62</v>
      </c>
    </row>
    <row r="166" spans="2:5">
      <c r="B166" s="6" t="s">
        <v>62</v>
      </c>
    </row>
    <row r="167" spans="2:5">
      <c r="B167" s="6" t="s">
        <v>62</v>
      </c>
    </row>
    <row r="168" spans="2:5">
      <c r="B168" s="6" t="s">
        <v>62</v>
      </c>
    </row>
    <row r="169" spans="2:5">
      <c r="B169" s="6" t="s">
        <v>62</v>
      </c>
    </row>
    <row r="170" spans="2:5">
      <c r="B170" s="6" t="s">
        <v>62</v>
      </c>
      <c r="D170" s="26" t="s">
        <v>1017</v>
      </c>
      <c r="E170" s="65" t="s">
        <v>1133</v>
      </c>
    </row>
    <row r="171" spans="2:5">
      <c r="B171" s="6" t="s">
        <v>62</v>
      </c>
      <c r="E171" s="27"/>
    </row>
    <row r="172" spans="2:5">
      <c r="C172" s="6" t="s">
        <v>63</v>
      </c>
    </row>
    <row r="173" spans="2:5">
      <c r="C173" s="6" t="s">
        <v>63</v>
      </c>
    </row>
    <row r="174" spans="2:5">
      <c r="C174" s="6" t="s">
        <v>63</v>
      </c>
    </row>
    <row r="175" spans="2:5">
      <c r="B175" s="6" t="s">
        <v>62</v>
      </c>
    </row>
    <row r="176" spans="2:5">
      <c r="B176" s="6" t="s">
        <v>62</v>
      </c>
    </row>
    <row r="177" spans="2:5">
      <c r="B177" s="6" t="s">
        <v>62</v>
      </c>
    </row>
    <row r="178" spans="2:5">
      <c r="B178" s="6" t="s">
        <v>62</v>
      </c>
    </row>
    <row r="180" spans="2:5">
      <c r="B180" s="6" t="s">
        <v>62</v>
      </c>
      <c r="E180" s="70" t="s">
        <v>319</v>
      </c>
    </row>
    <row r="181" spans="2:5">
      <c r="B181" s="6" t="s">
        <v>62</v>
      </c>
      <c r="D181" s="26" t="s">
        <v>744</v>
      </c>
      <c r="E181" s="71" t="s">
        <v>1021</v>
      </c>
    </row>
    <row r="182" spans="2:5">
      <c r="E182" s="69" t="s">
        <v>1133</v>
      </c>
    </row>
    <row r="185" spans="2:5">
      <c r="C185" s="6" t="s">
        <v>63</v>
      </c>
    </row>
    <row r="186" spans="2:5">
      <c r="B186" s="6" t="s">
        <v>62</v>
      </c>
    </row>
    <row r="189" spans="2:5">
      <c r="C189" s="6" t="s">
        <v>63</v>
      </c>
    </row>
    <row r="190" spans="2:5">
      <c r="C190" s="6" t="s">
        <v>63</v>
      </c>
    </row>
    <row r="191" spans="2:5">
      <c r="B191" s="6" t="s">
        <v>62</v>
      </c>
    </row>
    <row r="192" spans="2:5">
      <c r="B192" s="6" t="s">
        <v>62</v>
      </c>
    </row>
    <row r="193" spans="2:5">
      <c r="C193" s="6" t="s">
        <v>63</v>
      </c>
    </row>
    <row r="194" spans="2:5">
      <c r="B194" s="6" t="s">
        <v>62</v>
      </c>
    </row>
    <row r="195" spans="2:5">
      <c r="C195" s="6" t="s">
        <v>63</v>
      </c>
    </row>
    <row r="197" spans="2:5">
      <c r="C197" s="6" t="s">
        <v>63</v>
      </c>
    </row>
    <row r="198" spans="2:5">
      <c r="C198" s="6" t="s">
        <v>63</v>
      </c>
    </row>
    <row r="199" spans="2:5">
      <c r="C199" s="6" t="s">
        <v>63</v>
      </c>
      <c r="D199" s="6" t="s">
        <v>794</v>
      </c>
      <c r="E199" s="10" t="s">
        <v>1006</v>
      </c>
    </row>
    <row r="200" spans="2:5">
      <c r="C200" s="6" t="s">
        <v>63</v>
      </c>
    </row>
    <row r="202" spans="2:5">
      <c r="B202" s="6" t="s">
        <v>62</v>
      </c>
    </row>
    <row r="203" spans="2:5">
      <c r="C203" s="6" t="s">
        <v>63</v>
      </c>
      <c r="D203" s="26" t="s">
        <v>807</v>
      </c>
      <c r="E203" s="68" t="s">
        <v>319</v>
      </c>
    </row>
    <row r="204" spans="2:5">
      <c r="B204" s="6" t="s">
        <v>62</v>
      </c>
    </row>
    <row r="205" spans="2:5">
      <c r="C205" s="6" t="s">
        <v>63</v>
      </c>
    </row>
    <row r="206" spans="2:5">
      <c r="B206" s="6" t="s">
        <v>62</v>
      </c>
      <c r="D206" s="6" t="s">
        <v>823</v>
      </c>
      <c r="E206" s="68" t="s">
        <v>319</v>
      </c>
    </row>
    <row r="207" spans="2:5">
      <c r="C207" s="6" t="s">
        <v>63</v>
      </c>
      <c r="E207" s="69" t="s">
        <v>1018</v>
      </c>
    </row>
    <row r="208" spans="2:5">
      <c r="B208" s="6" t="s">
        <v>62</v>
      </c>
    </row>
    <row r="209" spans="2:3">
      <c r="C209" s="6" t="s">
        <v>63</v>
      </c>
    </row>
    <row r="210" spans="2:3">
      <c r="B210" s="6" t="s">
        <v>62</v>
      </c>
    </row>
    <row r="211" spans="2:3">
      <c r="C211" s="6" t="s">
        <v>63</v>
      </c>
    </row>
    <row r="212" spans="2:3">
      <c r="C212" s="6" t="s">
        <v>63</v>
      </c>
    </row>
    <row r="213" spans="2:3">
      <c r="B213" s="6" t="s">
        <v>62</v>
      </c>
    </row>
    <row r="214" spans="2:3">
      <c r="B214" s="6" t="s">
        <v>62</v>
      </c>
    </row>
    <row r="215" spans="2:3">
      <c r="B215" s="6" t="s">
        <v>62</v>
      </c>
    </row>
    <row r="216" spans="2:3">
      <c r="B216" s="6" t="s">
        <v>62</v>
      </c>
    </row>
    <row r="217" spans="2:3">
      <c r="B217" s="6" t="s">
        <v>62</v>
      </c>
    </row>
    <row r="218" spans="2:3">
      <c r="C218" s="6" t="s">
        <v>63</v>
      </c>
    </row>
    <row r="219" spans="2:3">
      <c r="B219" s="6" t="s">
        <v>62</v>
      </c>
    </row>
    <row r="220" spans="2:3">
      <c r="B220" s="6" t="s">
        <v>62</v>
      </c>
    </row>
    <row r="221" spans="2:3">
      <c r="B221" s="6" t="s">
        <v>62</v>
      </c>
    </row>
    <row r="222" spans="2:3">
      <c r="B222" s="6" t="s">
        <v>62</v>
      </c>
    </row>
    <row r="223" spans="2:3">
      <c r="C223" s="6" t="s">
        <v>63</v>
      </c>
    </row>
    <row r="224" spans="2:3">
      <c r="C224" s="6" t="s">
        <v>63</v>
      </c>
    </row>
    <row r="226" spans="2:5">
      <c r="B226" s="6" t="s">
        <v>62</v>
      </c>
    </row>
    <row r="227" spans="2:5">
      <c r="B227" s="6" t="s">
        <v>62</v>
      </c>
    </row>
    <row r="228" spans="2:5">
      <c r="C228" s="6" t="s">
        <v>63</v>
      </c>
    </row>
    <row r="229" spans="2:5">
      <c r="B229" s="6" t="s">
        <v>62</v>
      </c>
    </row>
    <row r="230" spans="2:5">
      <c r="B230" s="6" t="s">
        <v>62</v>
      </c>
    </row>
    <row r="231" spans="2:5">
      <c r="B231" s="6" t="s">
        <v>62</v>
      </c>
    </row>
    <row r="232" spans="2:5">
      <c r="B232" s="6" t="s">
        <v>62</v>
      </c>
    </row>
    <row r="233" spans="2:5">
      <c r="C233" s="6" t="s">
        <v>63</v>
      </c>
      <c r="D233" s="26" t="s">
        <v>1022</v>
      </c>
      <c r="E233" s="10" t="s">
        <v>1020</v>
      </c>
    </row>
    <row r="234" spans="2:5">
      <c r="C234" s="6" t="s">
        <v>63</v>
      </c>
    </row>
    <row r="235" spans="2:5">
      <c r="B235" s="6" t="s">
        <v>62</v>
      </c>
    </row>
    <row r="236" spans="2:5">
      <c r="B236" s="6" t="s">
        <v>62</v>
      </c>
    </row>
    <row r="237" spans="2:5">
      <c r="B237" s="6" t="s">
        <v>62</v>
      </c>
    </row>
    <row r="238" spans="2:5">
      <c r="B238" s="6" t="s">
        <v>62</v>
      </c>
    </row>
    <row r="240" spans="2:5">
      <c r="B240" s="6" t="s">
        <v>62</v>
      </c>
    </row>
    <row r="241" spans="1:5">
      <c r="B241" s="6" t="s">
        <v>62</v>
      </c>
    </row>
    <row r="242" spans="1:5">
      <c r="C242" s="6" t="s">
        <v>63</v>
      </c>
    </row>
    <row r="243" spans="1:5">
      <c r="B243" s="6" t="s">
        <v>62</v>
      </c>
    </row>
    <row r="244" spans="1:5">
      <c r="B244" s="6" t="s">
        <v>62</v>
      </c>
    </row>
    <row r="245" spans="1:5">
      <c r="B245" s="6" t="s">
        <v>62</v>
      </c>
    </row>
    <row r="247" spans="1:5">
      <c r="B247" s="6" t="s">
        <v>62</v>
      </c>
    </row>
    <row r="248" spans="1:5">
      <c r="B248" s="6" t="s">
        <v>62</v>
      </c>
    </row>
    <row r="250" spans="1:5">
      <c r="A250" s="14">
        <v>23</v>
      </c>
      <c r="B250" s="15"/>
      <c r="C250" s="15"/>
      <c r="D250" s="15"/>
      <c r="E250" s="19"/>
    </row>
    <row r="251" spans="1:5">
      <c r="A251" s="3" t="s">
        <v>27</v>
      </c>
    </row>
    <row r="252" spans="1:5">
      <c r="A252" s="20" t="s">
        <v>155</v>
      </c>
      <c r="B252" s="21" t="s">
        <v>62</v>
      </c>
      <c r="C252" s="21" t="s">
        <v>63</v>
      </c>
      <c r="D252" s="21" t="s">
        <v>156</v>
      </c>
      <c r="E252" s="23" t="s">
        <v>988</v>
      </c>
    </row>
    <row r="253" spans="1:5">
      <c r="A253" s="21"/>
      <c r="B253" s="21"/>
      <c r="C253" s="21"/>
      <c r="D253" s="21"/>
      <c r="E253" s="23"/>
    </row>
    <row r="254" spans="1:5">
      <c r="A254" s="40">
        <f>COUNTIF(A4:A248,"Already use (please specify which traders below)")</f>
        <v>3</v>
      </c>
      <c r="B254" s="40">
        <f>COUNTIF(B4:B248,"yes")</f>
        <v>118</v>
      </c>
      <c r="C254" s="40">
        <f>COUNTIF(C4:C248,"no")</f>
        <v>98</v>
      </c>
      <c r="D254" s="40">
        <f>COUNTIF(D4:D248,"*")</f>
        <v>19</v>
      </c>
      <c r="E254" s="45">
        <f>COUNTIF(E4:E248,"*")</f>
        <v>31</v>
      </c>
    </row>
    <row r="255" spans="1:5">
      <c r="D255" s="6" t="s">
        <v>1006</v>
      </c>
      <c r="E255" s="11">
        <f>COUNTIF(E3:E247,"Not liked")</f>
        <v>3</v>
      </c>
    </row>
    <row r="256" spans="1:5">
      <c r="C256" s="6">
        <f>SUM(A254:C254)</f>
        <v>219</v>
      </c>
      <c r="D256" s="26" t="s">
        <v>319</v>
      </c>
      <c r="E256" s="11">
        <f>COUNTIF(E11:E255,"Possibly")</f>
        <v>5</v>
      </c>
    </row>
    <row r="257" spans="1:5">
      <c r="A257" s="6">
        <f>(A254/C256)*100</f>
        <v>1.3698630136986301</v>
      </c>
      <c r="B257" s="6">
        <f>(B254/C256)*100</f>
        <v>53.881278538812779</v>
      </c>
      <c r="C257" s="6">
        <f>(C254/C256)*100</f>
        <v>44.74885844748858</v>
      </c>
      <c r="D257" s="26" t="s">
        <v>1133</v>
      </c>
      <c r="E257" s="11">
        <f>COUNTIF(E12:E256,"Convenient")</f>
        <v>10</v>
      </c>
    </row>
    <row r="258" spans="1:5">
      <c r="D258" s="25" t="s">
        <v>1020</v>
      </c>
      <c r="E258" s="11">
        <f>COUNTIF(E4:E248,"If competitive on price")</f>
        <v>3</v>
      </c>
    </row>
    <row r="259" spans="1:5">
      <c r="D259" s="25" t="s">
        <v>1018</v>
      </c>
      <c r="E259" s="11">
        <f>COUNTIF(E4:E248,"If single timed delivery")</f>
        <v>2</v>
      </c>
    </row>
    <row r="260" spans="1:5">
      <c r="D260" s="25" t="s">
        <v>1021</v>
      </c>
      <c r="E260" s="11">
        <f>COUNTIF(E4:E248,"To reduce car use")</f>
        <v>2</v>
      </c>
    </row>
    <row r="261" spans="1:5">
      <c r="D261" s="25" t="s">
        <v>1019</v>
      </c>
      <c r="E261" s="11">
        <f>COUNTIF(E4:E248,"Like for housebound")</f>
        <v>2</v>
      </c>
    </row>
    <row r="262" spans="1:5">
      <c r="D262" s="25" t="s">
        <v>1132</v>
      </c>
      <c r="E262" s="11">
        <f>COUNTIF(E5:E249,"To keep trade local")</f>
        <v>1</v>
      </c>
    </row>
    <row r="263" spans="1:5">
      <c r="D263" s="26" t="s">
        <v>1010</v>
      </c>
      <c r="E263" s="11">
        <f>COUNTIF(E6:E250,"Use for non-Ross buying")</f>
        <v>3</v>
      </c>
    </row>
    <row r="264" spans="1:5">
      <c r="E264" s="11">
        <f>SUM(SUM(E255:E261))</f>
        <v>27</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U263"/>
  <sheetViews>
    <sheetView topLeftCell="A247" workbookViewId="0">
      <selection activeCell="V6" sqref="V6"/>
    </sheetView>
  </sheetViews>
  <sheetFormatPr defaultRowHeight="12.75"/>
  <cols>
    <col min="1" max="1" width="9.140625" style="3"/>
    <col min="2" max="2" width="9.140625" style="6"/>
    <col min="3" max="3" width="9.140625" style="4"/>
    <col min="4" max="4" width="9.140625" style="6" customWidth="1"/>
    <col min="5" max="5" width="9.140625" style="9"/>
    <col min="6" max="6" width="9.140625" style="3"/>
    <col min="7" max="20" width="9.140625" style="6"/>
    <col min="21" max="21" width="9.140625" style="4"/>
  </cols>
  <sheetData>
    <row r="1" spans="1:21">
      <c r="A1" s="14">
        <v>24</v>
      </c>
      <c r="B1" s="15"/>
      <c r="C1" s="16"/>
      <c r="D1" s="15">
        <v>25</v>
      </c>
      <c r="E1" s="18"/>
      <c r="F1" s="14">
        <v>26</v>
      </c>
      <c r="G1" s="15"/>
      <c r="H1" s="15"/>
      <c r="I1" s="15"/>
      <c r="J1" s="15"/>
      <c r="K1" s="15"/>
      <c r="L1" s="15"/>
      <c r="M1" s="15"/>
      <c r="N1" s="15"/>
      <c r="O1" s="15"/>
      <c r="P1" s="15"/>
      <c r="Q1" s="15"/>
      <c r="R1" s="15"/>
      <c r="S1" s="15"/>
      <c r="T1" s="15"/>
      <c r="U1" s="16"/>
    </row>
    <row r="2" spans="1:21">
      <c r="A2" s="72" t="s">
        <v>28</v>
      </c>
      <c r="D2" s="6" t="s">
        <v>29</v>
      </c>
      <c r="F2" s="3" t="s">
        <v>30</v>
      </c>
    </row>
    <row r="3" spans="1:21">
      <c r="A3" s="20" t="s">
        <v>157</v>
      </c>
      <c r="B3" s="21" t="s">
        <v>62</v>
      </c>
      <c r="C3" s="17" t="s">
        <v>63</v>
      </c>
      <c r="D3" s="21" t="s">
        <v>44</v>
      </c>
      <c r="E3" s="22" t="s">
        <v>988</v>
      </c>
      <c r="F3" s="20" t="s">
        <v>158</v>
      </c>
      <c r="G3" s="21" t="s">
        <v>159</v>
      </c>
      <c r="H3" s="21" t="s">
        <v>160</v>
      </c>
      <c r="I3" s="21" t="s">
        <v>161</v>
      </c>
      <c r="J3" s="21" t="s">
        <v>162</v>
      </c>
      <c r="K3" s="21" t="s">
        <v>163</v>
      </c>
      <c r="L3" s="21" t="s">
        <v>164</v>
      </c>
      <c r="M3" s="21" t="s">
        <v>165</v>
      </c>
      <c r="N3" s="21" t="s">
        <v>166</v>
      </c>
      <c r="O3" s="21" t="s">
        <v>167</v>
      </c>
      <c r="P3" s="21" t="s">
        <v>168</v>
      </c>
      <c r="Q3" s="21" t="s">
        <v>169</v>
      </c>
      <c r="R3" s="21" t="s">
        <v>170</v>
      </c>
      <c r="S3" s="21" t="s">
        <v>171</v>
      </c>
      <c r="T3" s="21" t="s">
        <v>172</v>
      </c>
      <c r="U3" s="17" t="s">
        <v>173</v>
      </c>
    </row>
    <row r="4" spans="1:21">
      <c r="C4" s="4" t="s">
        <v>63</v>
      </c>
    </row>
    <row r="5" spans="1:21">
      <c r="B5" s="6" t="s">
        <v>62</v>
      </c>
      <c r="F5" s="3">
        <v>1</v>
      </c>
      <c r="L5" s="6">
        <v>3</v>
      </c>
      <c r="Q5" s="6">
        <v>4</v>
      </c>
      <c r="S5" s="6">
        <v>2</v>
      </c>
    </row>
    <row r="6" spans="1:21">
      <c r="C6" s="4" t="s">
        <v>63</v>
      </c>
    </row>
    <row r="7" spans="1:21">
      <c r="B7" s="6" t="s">
        <v>62</v>
      </c>
      <c r="G7" s="6">
        <v>2</v>
      </c>
      <c r="L7" s="6">
        <v>3</v>
      </c>
      <c r="Q7" s="6">
        <v>4</v>
      </c>
      <c r="R7" s="6">
        <v>1</v>
      </c>
    </row>
    <row r="8" spans="1:21">
      <c r="A8" s="3" t="s">
        <v>157</v>
      </c>
      <c r="D8" s="6" t="s">
        <v>190</v>
      </c>
      <c r="E8" s="10" t="s">
        <v>1012</v>
      </c>
      <c r="F8" s="3">
        <v>1</v>
      </c>
      <c r="L8" s="6">
        <v>3</v>
      </c>
      <c r="Q8" s="6">
        <v>4</v>
      </c>
      <c r="S8" s="6">
        <v>2</v>
      </c>
    </row>
    <row r="9" spans="1:21">
      <c r="B9" s="6" t="s">
        <v>62</v>
      </c>
      <c r="G9" s="6">
        <v>2</v>
      </c>
      <c r="L9" s="6">
        <v>3</v>
      </c>
      <c r="Q9" s="6">
        <v>4</v>
      </c>
      <c r="R9" s="6">
        <v>1</v>
      </c>
    </row>
    <row r="10" spans="1:21">
      <c r="C10" s="4" t="s">
        <v>63</v>
      </c>
    </row>
    <row r="11" spans="1:21">
      <c r="B11" s="6" t="s">
        <v>62</v>
      </c>
      <c r="F11" s="3">
        <v>1</v>
      </c>
      <c r="L11" s="6">
        <v>3</v>
      </c>
      <c r="Q11" s="6">
        <v>4</v>
      </c>
      <c r="S11" s="6">
        <v>2</v>
      </c>
    </row>
    <row r="12" spans="1:21">
      <c r="B12" s="6" t="s">
        <v>62</v>
      </c>
      <c r="F12" s="3">
        <v>1</v>
      </c>
      <c r="L12" s="6">
        <v>3</v>
      </c>
      <c r="Q12" s="6">
        <v>4</v>
      </c>
      <c r="S12" s="6">
        <v>2</v>
      </c>
    </row>
    <row r="13" spans="1:21">
      <c r="B13" s="6" t="s">
        <v>62</v>
      </c>
      <c r="F13" s="3">
        <v>1</v>
      </c>
      <c r="L13" s="6">
        <v>3</v>
      </c>
      <c r="Q13" s="6">
        <v>4</v>
      </c>
      <c r="S13" s="6">
        <v>2</v>
      </c>
    </row>
    <row r="14" spans="1:21">
      <c r="B14" s="6" t="s">
        <v>62</v>
      </c>
      <c r="F14" s="3">
        <v>1</v>
      </c>
      <c r="L14" s="6">
        <v>3</v>
      </c>
      <c r="Q14" s="6">
        <v>4</v>
      </c>
      <c r="S14" s="6">
        <v>2</v>
      </c>
    </row>
    <row r="15" spans="1:21">
      <c r="C15" s="4" t="s">
        <v>63</v>
      </c>
    </row>
    <row r="16" spans="1:21">
      <c r="B16" s="6" t="s">
        <v>62</v>
      </c>
      <c r="F16" s="3">
        <v>1</v>
      </c>
      <c r="L16" s="6">
        <v>3</v>
      </c>
      <c r="Q16" s="6">
        <v>4</v>
      </c>
      <c r="S16" s="6">
        <v>2</v>
      </c>
    </row>
    <row r="17" spans="1:21">
      <c r="A17" s="3" t="s">
        <v>157</v>
      </c>
      <c r="D17" s="6" t="s">
        <v>214</v>
      </c>
      <c r="E17" s="10" t="s">
        <v>1135</v>
      </c>
    </row>
    <row r="18" spans="1:21">
      <c r="B18" s="6" t="s">
        <v>62</v>
      </c>
      <c r="G18" s="6">
        <v>2</v>
      </c>
      <c r="L18" s="6">
        <v>3</v>
      </c>
      <c r="Q18" s="6">
        <v>4</v>
      </c>
      <c r="R18" s="6">
        <v>1</v>
      </c>
    </row>
    <row r="19" spans="1:21">
      <c r="B19" s="6" t="s">
        <v>62</v>
      </c>
      <c r="G19" s="6">
        <v>2</v>
      </c>
      <c r="L19" s="6">
        <v>3</v>
      </c>
      <c r="Q19" s="6">
        <v>4</v>
      </c>
      <c r="R19" s="6">
        <v>1</v>
      </c>
    </row>
    <row r="20" spans="1:21">
      <c r="B20" s="6" t="s">
        <v>62</v>
      </c>
      <c r="F20" s="3">
        <v>1</v>
      </c>
      <c r="K20" s="6">
        <v>2</v>
      </c>
      <c r="Q20" s="6">
        <v>4</v>
      </c>
      <c r="T20" s="6">
        <v>3</v>
      </c>
    </row>
    <row r="21" spans="1:21">
      <c r="B21" s="6" t="s">
        <v>62</v>
      </c>
      <c r="F21" s="3">
        <v>1</v>
      </c>
      <c r="K21" s="6">
        <v>2</v>
      </c>
      <c r="P21" s="6">
        <v>3</v>
      </c>
      <c r="U21" s="4">
        <v>4</v>
      </c>
    </row>
    <row r="22" spans="1:21">
      <c r="C22" s="4" t="s">
        <v>63</v>
      </c>
    </row>
    <row r="23" spans="1:21">
      <c r="C23" s="4" t="s">
        <v>63</v>
      </c>
    </row>
    <row r="24" spans="1:21">
      <c r="B24" s="6" t="s">
        <v>62</v>
      </c>
      <c r="G24" s="6">
        <v>2</v>
      </c>
      <c r="J24" s="6">
        <v>1</v>
      </c>
      <c r="Q24" s="6">
        <v>4</v>
      </c>
      <c r="T24" s="6">
        <v>3</v>
      </c>
    </row>
    <row r="25" spans="1:21">
      <c r="B25" s="6" t="s">
        <v>62</v>
      </c>
      <c r="F25" s="3">
        <v>1</v>
      </c>
      <c r="L25" s="6">
        <v>3</v>
      </c>
      <c r="Q25" s="6">
        <v>4</v>
      </c>
      <c r="S25" s="6">
        <v>2</v>
      </c>
    </row>
    <row r="26" spans="1:21">
      <c r="B26" s="6" t="s">
        <v>62</v>
      </c>
      <c r="H26" s="6">
        <v>3</v>
      </c>
      <c r="K26" s="6">
        <v>2</v>
      </c>
      <c r="Q26" s="6">
        <v>4</v>
      </c>
      <c r="R26" s="6">
        <v>1</v>
      </c>
    </row>
    <row r="27" spans="1:21">
      <c r="B27" s="6" t="s">
        <v>62</v>
      </c>
      <c r="F27" s="3">
        <v>1</v>
      </c>
      <c r="L27" s="6">
        <v>3</v>
      </c>
      <c r="Q27" s="6">
        <v>4</v>
      </c>
      <c r="S27" s="6">
        <v>2</v>
      </c>
    </row>
    <row r="28" spans="1:21">
      <c r="B28" s="6" t="s">
        <v>62</v>
      </c>
      <c r="G28" s="6">
        <v>2</v>
      </c>
      <c r="L28" s="6">
        <v>3</v>
      </c>
      <c r="Q28" s="6">
        <v>4</v>
      </c>
      <c r="R28" s="6">
        <v>1</v>
      </c>
    </row>
    <row r="29" spans="1:21">
      <c r="C29" s="4" t="s">
        <v>63</v>
      </c>
    </row>
    <row r="30" spans="1:21">
      <c r="B30" s="6" t="s">
        <v>62</v>
      </c>
      <c r="F30" s="3">
        <v>1</v>
      </c>
      <c r="K30" s="6">
        <v>2</v>
      </c>
      <c r="Q30" s="6">
        <v>4</v>
      </c>
      <c r="T30" s="6">
        <v>3</v>
      </c>
    </row>
    <row r="31" spans="1:21">
      <c r="B31" s="6" t="s">
        <v>62</v>
      </c>
    </row>
    <row r="32" spans="1:21">
      <c r="A32" s="3" t="s">
        <v>157</v>
      </c>
      <c r="F32" s="3">
        <v>1</v>
      </c>
      <c r="L32" s="6">
        <v>3</v>
      </c>
      <c r="Q32" s="6">
        <v>4</v>
      </c>
      <c r="S32" s="6">
        <v>2</v>
      </c>
    </row>
    <row r="33" spans="1:21">
      <c r="B33" s="6" t="s">
        <v>62</v>
      </c>
      <c r="F33" s="3">
        <v>1</v>
      </c>
      <c r="K33" s="6">
        <v>2</v>
      </c>
      <c r="Q33" s="6">
        <v>4</v>
      </c>
      <c r="T33" s="6">
        <v>3</v>
      </c>
    </row>
    <row r="34" spans="1:21">
      <c r="C34" s="4" t="s">
        <v>63</v>
      </c>
    </row>
    <row r="35" spans="1:21">
      <c r="C35" s="4" t="s">
        <v>63</v>
      </c>
    </row>
    <row r="36" spans="1:21">
      <c r="A36" s="36"/>
      <c r="B36" s="37"/>
      <c r="C36" s="38"/>
      <c r="D36" s="37"/>
      <c r="E36" s="38"/>
      <c r="F36" s="36"/>
      <c r="G36" s="37"/>
      <c r="H36" s="37"/>
      <c r="I36" s="37"/>
      <c r="J36" s="37"/>
      <c r="K36" s="37"/>
      <c r="L36" s="37"/>
      <c r="M36" s="37"/>
      <c r="N36" s="37"/>
      <c r="O36" s="37"/>
      <c r="P36" s="37"/>
      <c r="Q36" s="37"/>
      <c r="R36" s="37"/>
      <c r="S36" s="37"/>
      <c r="T36" s="37"/>
      <c r="U36" s="38"/>
    </row>
    <row r="38" spans="1:21">
      <c r="B38" s="6" t="s">
        <v>62</v>
      </c>
      <c r="G38" s="6">
        <v>2</v>
      </c>
      <c r="L38" s="6">
        <v>3</v>
      </c>
      <c r="Q38" s="6">
        <v>4</v>
      </c>
      <c r="R38" s="6">
        <v>1</v>
      </c>
    </row>
    <row r="39" spans="1:21">
      <c r="B39" s="6" t="s">
        <v>62</v>
      </c>
      <c r="H39" s="6">
        <v>3</v>
      </c>
      <c r="M39" s="6">
        <v>4</v>
      </c>
      <c r="O39" s="6">
        <v>2</v>
      </c>
      <c r="R39" s="6">
        <v>1</v>
      </c>
    </row>
    <row r="40" spans="1:21">
      <c r="B40" s="6" t="s">
        <v>62</v>
      </c>
      <c r="G40" s="6">
        <v>2</v>
      </c>
      <c r="L40" s="6">
        <v>3</v>
      </c>
      <c r="Q40" s="6">
        <v>4</v>
      </c>
      <c r="R40" s="6">
        <v>1</v>
      </c>
    </row>
    <row r="41" spans="1:21">
      <c r="B41" s="6" t="s">
        <v>62</v>
      </c>
      <c r="I41" s="6">
        <v>4</v>
      </c>
      <c r="J41" s="6">
        <v>1</v>
      </c>
      <c r="O41" s="6">
        <v>2</v>
      </c>
      <c r="T41" s="6">
        <v>3</v>
      </c>
    </row>
    <row r="42" spans="1:21">
      <c r="C42" s="4" t="s">
        <v>63</v>
      </c>
    </row>
    <row r="43" spans="1:21">
      <c r="B43" s="6" t="s">
        <v>62</v>
      </c>
      <c r="F43" s="3">
        <v>1</v>
      </c>
      <c r="K43" s="6">
        <v>2</v>
      </c>
      <c r="P43" s="6">
        <v>3</v>
      </c>
      <c r="U43" s="4">
        <v>4</v>
      </c>
    </row>
    <row r="44" spans="1:21">
      <c r="B44" s="6" t="s">
        <v>62</v>
      </c>
      <c r="F44" s="3">
        <v>1</v>
      </c>
      <c r="L44" s="6">
        <v>3</v>
      </c>
      <c r="Q44" s="6">
        <v>4</v>
      </c>
      <c r="S44" s="6">
        <v>2</v>
      </c>
    </row>
    <row r="45" spans="1:21">
      <c r="B45" s="6" t="s">
        <v>62</v>
      </c>
      <c r="I45" s="6">
        <v>4</v>
      </c>
      <c r="J45" s="6">
        <v>1</v>
      </c>
      <c r="O45" s="6">
        <v>2</v>
      </c>
      <c r="T45" s="6">
        <v>3</v>
      </c>
    </row>
    <row r="46" spans="1:21">
      <c r="B46" s="6" t="s">
        <v>62</v>
      </c>
      <c r="G46" s="6">
        <v>2</v>
      </c>
      <c r="L46" s="6">
        <v>3</v>
      </c>
      <c r="Q46" s="6">
        <v>4</v>
      </c>
      <c r="R46" s="6">
        <v>1</v>
      </c>
    </row>
    <row r="47" spans="1:21">
      <c r="B47" s="6" t="s">
        <v>62</v>
      </c>
      <c r="F47" s="3">
        <v>1</v>
      </c>
      <c r="M47" s="6">
        <v>4</v>
      </c>
      <c r="P47" s="6">
        <v>3</v>
      </c>
      <c r="S47" s="6">
        <v>2</v>
      </c>
    </row>
    <row r="48" spans="1:21">
      <c r="B48" s="6" t="s">
        <v>62</v>
      </c>
      <c r="F48" s="3">
        <v>1</v>
      </c>
      <c r="L48" s="6">
        <v>3</v>
      </c>
      <c r="Q48" s="6">
        <v>4</v>
      </c>
      <c r="S48" s="6">
        <v>2</v>
      </c>
    </row>
    <row r="50" spans="1:21">
      <c r="C50" s="4" t="s">
        <v>63</v>
      </c>
    </row>
    <row r="51" spans="1:21">
      <c r="A51" s="3" t="s">
        <v>157</v>
      </c>
      <c r="D51" s="6" t="s">
        <v>321</v>
      </c>
      <c r="E51" s="10" t="s">
        <v>1024</v>
      </c>
      <c r="F51" s="3">
        <v>1</v>
      </c>
      <c r="L51" s="6">
        <v>3</v>
      </c>
      <c r="O51" s="6">
        <v>2</v>
      </c>
      <c r="U51" s="4">
        <v>4</v>
      </c>
    </row>
    <row r="53" spans="1:21">
      <c r="A53" s="3" t="s">
        <v>157</v>
      </c>
      <c r="D53" s="6" t="s">
        <v>327</v>
      </c>
      <c r="E53" s="10" t="s">
        <v>1025</v>
      </c>
      <c r="G53" s="6">
        <v>2</v>
      </c>
      <c r="L53" s="6">
        <v>3</v>
      </c>
      <c r="Q53" s="6">
        <v>4</v>
      </c>
      <c r="R53" s="6">
        <v>1</v>
      </c>
    </row>
    <row r="54" spans="1:21">
      <c r="B54" s="6" t="s">
        <v>62</v>
      </c>
      <c r="G54" s="6">
        <v>2</v>
      </c>
      <c r="M54" s="6">
        <v>4</v>
      </c>
      <c r="P54" s="6">
        <v>3</v>
      </c>
      <c r="R54" s="6">
        <v>1</v>
      </c>
    </row>
    <row r="55" spans="1:21">
      <c r="A55" s="3" t="s">
        <v>157</v>
      </c>
      <c r="D55" s="6" t="s">
        <v>336</v>
      </c>
      <c r="E55" s="10" t="s">
        <v>1024</v>
      </c>
      <c r="F55" s="3">
        <v>1</v>
      </c>
      <c r="K55" s="6">
        <v>2</v>
      </c>
      <c r="P55" s="6">
        <v>3</v>
      </c>
      <c r="U55" s="4">
        <v>4</v>
      </c>
    </row>
    <row r="56" spans="1:21">
      <c r="C56" s="4" t="s">
        <v>63</v>
      </c>
    </row>
    <row r="57" spans="1:21">
      <c r="B57" s="6" t="s">
        <v>62</v>
      </c>
      <c r="G57" s="6">
        <v>2</v>
      </c>
      <c r="M57" s="6">
        <v>4</v>
      </c>
      <c r="P57" s="6">
        <v>3</v>
      </c>
      <c r="R57" s="6">
        <v>1</v>
      </c>
    </row>
    <row r="59" spans="1:21">
      <c r="B59" s="6" t="s">
        <v>62</v>
      </c>
      <c r="G59" s="6">
        <v>2</v>
      </c>
      <c r="L59" s="6">
        <v>3</v>
      </c>
      <c r="Q59" s="6">
        <v>4</v>
      </c>
      <c r="R59" s="6">
        <v>1</v>
      </c>
    </row>
    <row r="60" spans="1:21">
      <c r="B60" s="6" t="s">
        <v>62</v>
      </c>
      <c r="G60" s="6">
        <v>2</v>
      </c>
      <c r="M60" s="6">
        <v>4</v>
      </c>
      <c r="N60" s="6">
        <v>1</v>
      </c>
      <c r="T60" s="6">
        <v>3</v>
      </c>
    </row>
    <row r="61" spans="1:21">
      <c r="B61" s="6" t="s">
        <v>62</v>
      </c>
      <c r="F61" s="3">
        <v>1</v>
      </c>
      <c r="M61" s="6">
        <v>4</v>
      </c>
      <c r="P61" s="6">
        <v>3</v>
      </c>
      <c r="S61" s="6">
        <v>2</v>
      </c>
    </row>
    <row r="62" spans="1:21">
      <c r="B62" s="6" t="s">
        <v>62</v>
      </c>
      <c r="H62" s="6">
        <v>3</v>
      </c>
      <c r="M62" s="6">
        <v>4</v>
      </c>
      <c r="O62" s="6">
        <v>2</v>
      </c>
      <c r="R62" s="6">
        <v>1</v>
      </c>
    </row>
    <row r="63" spans="1:21">
      <c r="B63" s="6" t="s">
        <v>62</v>
      </c>
      <c r="F63" s="3">
        <v>1</v>
      </c>
      <c r="M63" s="6">
        <v>4</v>
      </c>
      <c r="P63" s="6">
        <v>3</v>
      </c>
      <c r="S63" s="6">
        <v>2</v>
      </c>
    </row>
    <row r="64" spans="1:21">
      <c r="C64" s="4" t="s">
        <v>63</v>
      </c>
    </row>
    <row r="65" spans="1:20">
      <c r="A65" s="3" t="s">
        <v>157</v>
      </c>
      <c r="D65" s="6" t="s">
        <v>363</v>
      </c>
      <c r="E65" s="10" t="s">
        <v>1024</v>
      </c>
      <c r="G65" s="6">
        <v>2</v>
      </c>
      <c r="L65" s="6">
        <v>3</v>
      </c>
      <c r="Q65" s="6">
        <v>4</v>
      </c>
      <c r="R65" s="6">
        <v>1</v>
      </c>
    </row>
    <row r="66" spans="1:20">
      <c r="B66" s="6" t="s">
        <v>62</v>
      </c>
      <c r="G66" s="6">
        <v>2</v>
      </c>
      <c r="M66" s="6">
        <v>4</v>
      </c>
      <c r="P66" s="6">
        <v>3</v>
      </c>
      <c r="R66" s="6">
        <v>1</v>
      </c>
    </row>
    <row r="67" spans="1:20">
      <c r="B67" s="6" t="s">
        <v>62</v>
      </c>
      <c r="I67" s="6">
        <v>4</v>
      </c>
      <c r="L67" s="6">
        <v>3</v>
      </c>
      <c r="O67" s="6">
        <v>2</v>
      </c>
      <c r="R67" s="6">
        <v>1</v>
      </c>
    </row>
    <row r="68" spans="1:20">
      <c r="B68" s="6" t="s">
        <v>62</v>
      </c>
      <c r="G68" s="6">
        <v>2</v>
      </c>
      <c r="L68" s="6">
        <v>3</v>
      </c>
      <c r="Q68" s="6">
        <v>4</v>
      </c>
      <c r="R68" s="6">
        <v>1</v>
      </c>
    </row>
    <row r="69" spans="1:20">
      <c r="A69" s="3" t="s">
        <v>157</v>
      </c>
      <c r="D69" s="6" t="s">
        <v>379</v>
      </c>
      <c r="E69" s="61" t="s">
        <v>1024</v>
      </c>
      <c r="I69" s="6">
        <v>4</v>
      </c>
      <c r="K69" s="6">
        <v>2</v>
      </c>
      <c r="P69" s="6">
        <v>3</v>
      </c>
      <c r="R69" s="6">
        <v>1</v>
      </c>
    </row>
    <row r="70" spans="1:20">
      <c r="C70" s="4" t="s">
        <v>63</v>
      </c>
      <c r="E70" s="66" t="s">
        <v>1135</v>
      </c>
    </row>
    <row r="71" spans="1:20">
      <c r="B71" s="6" t="s">
        <v>62</v>
      </c>
      <c r="H71" s="6">
        <v>3</v>
      </c>
      <c r="M71" s="6">
        <v>4</v>
      </c>
      <c r="O71" s="6">
        <v>2</v>
      </c>
      <c r="R71" s="6">
        <v>1</v>
      </c>
    </row>
    <row r="72" spans="1:20">
      <c r="B72" s="6" t="s">
        <v>62</v>
      </c>
      <c r="H72" s="6">
        <v>3</v>
      </c>
      <c r="K72" s="6">
        <v>2</v>
      </c>
      <c r="Q72" s="6">
        <v>4</v>
      </c>
      <c r="R72" s="6">
        <v>1</v>
      </c>
    </row>
    <row r="73" spans="1:20">
      <c r="B73" s="6" t="s">
        <v>62</v>
      </c>
      <c r="G73" s="6">
        <v>2</v>
      </c>
      <c r="M73" s="6">
        <v>4</v>
      </c>
      <c r="P73" s="6">
        <v>3</v>
      </c>
      <c r="R73" s="6">
        <v>1</v>
      </c>
    </row>
    <row r="74" spans="1:20">
      <c r="C74" s="4" t="s">
        <v>63</v>
      </c>
    </row>
    <row r="76" spans="1:20">
      <c r="B76" s="6" t="s">
        <v>62</v>
      </c>
      <c r="G76" s="6">
        <v>2</v>
      </c>
      <c r="L76" s="6">
        <v>3</v>
      </c>
      <c r="Q76" s="6">
        <v>4</v>
      </c>
      <c r="R76" s="6">
        <v>1</v>
      </c>
    </row>
    <row r="77" spans="1:20">
      <c r="B77" s="6" t="s">
        <v>62</v>
      </c>
      <c r="F77" s="3">
        <v>1</v>
      </c>
      <c r="K77" s="6">
        <v>2</v>
      </c>
      <c r="Q77" s="6">
        <v>4</v>
      </c>
      <c r="T77" s="6">
        <v>3</v>
      </c>
    </row>
    <row r="78" spans="1:20">
      <c r="C78" s="4" t="s">
        <v>63</v>
      </c>
    </row>
    <row r="79" spans="1:20">
      <c r="A79" s="3" t="s">
        <v>157</v>
      </c>
      <c r="D79" s="6" t="s">
        <v>1027</v>
      </c>
      <c r="E79" s="61" t="s">
        <v>1024</v>
      </c>
      <c r="G79" s="6">
        <v>2</v>
      </c>
      <c r="L79" s="6">
        <v>3</v>
      </c>
      <c r="Q79" s="6">
        <v>4</v>
      </c>
      <c r="R79" s="6">
        <v>1</v>
      </c>
    </row>
    <row r="80" spans="1:20">
      <c r="C80" s="4" t="s">
        <v>63</v>
      </c>
      <c r="E80" s="62" t="s">
        <v>1136</v>
      </c>
    </row>
    <row r="81" spans="1:21">
      <c r="B81" s="6" t="s">
        <v>62</v>
      </c>
      <c r="E81" s="66" t="s">
        <v>1134</v>
      </c>
      <c r="F81" s="3">
        <v>1</v>
      </c>
      <c r="K81" s="6">
        <v>2</v>
      </c>
      <c r="P81" s="6">
        <v>3</v>
      </c>
      <c r="U81" s="4">
        <v>4</v>
      </c>
    </row>
    <row r="82" spans="1:21">
      <c r="B82" s="6" t="s">
        <v>62</v>
      </c>
    </row>
    <row r="83" spans="1:21">
      <c r="B83" s="6" t="s">
        <v>62</v>
      </c>
      <c r="G83" s="6">
        <v>2</v>
      </c>
      <c r="M83" s="6">
        <v>4</v>
      </c>
      <c r="P83" s="6">
        <v>3</v>
      </c>
      <c r="R83" s="6">
        <v>1</v>
      </c>
    </row>
    <row r="84" spans="1:21">
      <c r="B84" s="6" t="s">
        <v>62</v>
      </c>
      <c r="I84" s="6">
        <v>4</v>
      </c>
      <c r="L84" s="6">
        <v>3</v>
      </c>
      <c r="O84" s="6">
        <v>2</v>
      </c>
      <c r="R84" s="6">
        <v>1</v>
      </c>
    </row>
    <row r="85" spans="1:21">
      <c r="C85" s="4" t="s">
        <v>63</v>
      </c>
    </row>
    <row r="87" spans="1:21">
      <c r="C87" s="4" t="s">
        <v>63</v>
      </c>
    </row>
    <row r="88" spans="1:21">
      <c r="B88" s="6" t="s">
        <v>62</v>
      </c>
      <c r="G88" s="6">
        <v>2</v>
      </c>
      <c r="L88" s="6">
        <v>3</v>
      </c>
      <c r="Q88" s="6">
        <v>4</v>
      </c>
      <c r="R88" s="6">
        <v>1</v>
      </c>
    </row>
    <row r="89" spans="1:21">
      <c r="B89" s="6" t="s">
        <v>62</v>
      </c>
      <c r="G89" s="6">
        <v>2</v>
      </c>
      <c r="L89" s="6">
        <v>3</v>
      </c>
      <c r="Q89" s="6">
        <v>4</v>
      </c>
      <c r="R89" s="6">
        <v>1</v>
      </c>
    </row>
    <row r="90" spans="1:21">
      <c r="C90" s="4" t="s">
        <v>63</v>
      </c>
    </row>
    <row r="91" spans="1:21">
      <c r="B91" s="6" t="s">
        <v>62</v>
      </c>
      <c r="F91" s="3">
        <v>1</v>
      </c>
      <c r="L91" s="6">
        <v>3</v>
      </c>
      <c r="Q91" s="6">
        <v>4</v>
      </c>
      <c r="S91" s="6">
        <v>2</v>
      </c>
    </row>
    <row r="92" spans="1:21">
      <c r="C92" s="4" t="s">
        <v>63</v>
      </c>
    </row>
    <row r="93" spans="1:21">
      <c r="A93" s="3" t="s">
        <v>157</v>
      </c>
      <c r="D93" s="6" t="s">
        <v>455</v>
      </c>
      <c r="E93" s="10" t="s">
        <v>1012</v>
      </c>
      <c r="G93" s="6">
        <v>2</v>
      </c>
      <c r="L93" s="6">
        <v>3</v>
      </c>
      <c r="Q93" s="6">
        <v>4</v>
      </c>
      <c r="R93" s="6">
        <v>1</v>
      </c>
    </row>
    <row r="95" spans="1:21">
      <c r="B95" s="6" t="s">
        <v>62</v>
      </c>
      <c r="G95" s="6">
        <v>2</v>
      </c>
      <c r="L95" s="6">
        <v>3</v>
      </c>
      <c r="Q95" s="6">
        <v>4</v>
      </c>
      <c r="R95" s="6">
        <v>1</v>
      </c>
    </row>
    <row r="96" spans="1:21">
      <c r="B96" s="6" t="s">
        <v>62</v>
      </c>
      <c r="G96" s="6">
        <v>2</v>
      </c>
      <c r="M96" s="6">
        <v>4</v>
      </c>
      <c r="P96" s="6">
        <v>3</v>
      </c>
      <c r="R96" s="6">
        <v>1</v>
      </c>
    </row>
    <row r="98" spans="1:20">
      <c r="B98" s="6" t="s">
        <v>62</v>
      </c>
      <c r="F98" s="3">
        <v>1</v>
      </c>
      <c r="L98" s="6">
        <v>3</v>
      </c>
      <c r="Q98" s="6">
        <v>4</v>
      </c>
      <c r="S98" s="6">
        <v>2</v>
      </c>
    </row>
    <row r="99" spans="1:20">
      <c r="B99" s="6" t="s">
        <v>62</v>
      </c>
      <c r="G99" s="6">
        <v>2</v>
      </c>
      <c r="L99" s="6">
        <v>3</v>
      </c>
      <c r="Q99" s="6">
        <v>4</v>
      </c>
      <c r="R99" s="6">
        <v>1</v>
      </c>
    </row>
    <row r="100" spans="1:20">
      <c r="B100" s="6" t="s">
        <v>62</v>
      </c>
      <c r="G100" s="6">
        <v>2</v>
      </c>
      <c r="L100" s="6">
        <v>3</v>
      </c>
      <c r="Q100" s="6">
        <v>4</v>
      </c>
      <c r="R100" s="6">
        <v>1</v>
      </c>
    </row>
    <row r="101" spans="1:20">
      <c r="B101" s="6" t="s">
        <v>62</v>
      </c>
      <c r="G101" s="6">
        <v>2</v>
      </c>
      <c r="L101" s="6">
        <v>3</v>
      </c>
      <c r="Q101" s="6">
        <v>4</v>
      </c>
      <c r="R101" s="6">
        <v>1</v>
      </c>
    </row>
    <row r="102" spans="1:20">
      <c r="A102" s="3" t="s">
        <v>157</v>
      </c>
    </row>
    <row r="103" spans="1:20">
      <c r="C103" s="4" t="s">
        <v>63</v>
      </c>
    </row>
    <row r="105" spans="1:20">
      <c r="C105" s="4" t="s">
        <v>63</v>
      </c>
    </row>
    <row r="106" spans="1:20">
      <c r="C106" s="4" t="s">
        <v>63</v>
      </c>
    </row>
    <row r="107" spans="1:20">
      <c r="C107" s="4" t="s">
        <v>63</v>
      </c>
    </row>
    <row r="108" spans="1:20">
      <c r="B108" s="6" t="s">
        <v>62</v>
      </c>
      <c r="H108" s="6">
        <v>3</v>
      </c>
      <c r="M108" s="6">
        <v>4</v>
      </c>
      <c r="O108" s="6">
        <v>2</v>
      </c>
      <c r="R108" s="6">
        <v>1</v>
      </c>
    </row>
    <row r="109" spans="1:20">
      <c r="B109" s="6" t="s">
        <v>62</v>
      </c>
      <c r="F109" s="3">
        <v>1</v>
      </c>
      <c r="M109" s="6">
        <v>4</v>
      </c>
      <c r="O109" s="6">
        <v>2</v>
      </c>
      <c r="T109" s="6">
        <v>3</v>
      </c>
    </row>
    <row r="110" spans="1:20">
      <c r="B110" s="6" t="s">
        <v>62</v>
      </c>
      <c r="H110" s="6">
        <v>3</v>
      </c>
      <c r="M110" s="6">
        <v>4</v>
      </c>
      <c r="O110" s="6">
        <v>2</v>
      </c>
      <c r="R110" s="6">
        <v>1</v>
      </c>
    </row>
    <row r="111" spans="1:20">
      <c r="B111" s="6" t="s">
        <v>62</v>
      </c>
      <c r="H111" s="6">
        <v>3</v>
      </c>
      <c r="M111" s="6">
        <v>4</v>
      </c>
      <c r="O111" s="6">
        <v>2</v>
      </c>
      <c r="R111" s="6">
        <v>1</v>
      </c>
    </row>
    <row r="112" spans="1:20">
      <c r="B112" s="6" t="s">
        <v>62</v>
      </c>
    </row>
    <row r="113" spans="1:21">
      <c r="B113" s="6" t="s">
        <v>62</v>
      </c>
      <c r="H113" s="6">
        <v>3</v>
      </c>
      <c r="M113" s="6">
        <v>4</v>
      </c>
      <c r="O113" s="6">
        <v>2</v>
      </c>
      <c r="R113" s="6">
        <v>1</v>
      </c>
    </row>
    <row r="114" spans="1:21">
      <c r="B114" s="6" t="s">
        <v>62</v>
      </c>
      <c r="G114" s="6">
        <v>2</v>
      </c>
      <c r="L114" s="6">
        <v>3</v>
      </c>
      <c r="Q114" s="6">
        <v>4</v>
      </c>
      <c r="R114" s="6">
        <v>1</v>
      </c>
    </row>
    <row r="115" spans="1:21">
      <c r="B115" s="6" t="s">
        <v>62</v>
      </c>
      <c r="H115" s="6">
        <v>3</v>
      </c>
      <c r="M115" s="6">
        <v>4</v>
      </c>
      <c r="O115" s="6">
        <v>2</v>
      </c>
      <c r="R115" s="6">
        <v>1</v>
      </c>
    </row>
    <row r="116" spans="1:21">
      <c r="B116" s="6" t="s">
        <v>62</v>
      </c>
      <c r="H116" s="6">
        <v>3</v>
      </c>
      <c r="K116" s="6">
        <v>2</v>
      </c>
      <c r="Q116" s="6">
        <v>4</v>
      </c>
      <c r="R116" s="6">
        <v>1</v>
      </c>
    </row>
    <row r="117" spans="1:21">
      <c r="B117" s="6" t="s">
        <v>62</v>
      </c>
      <c r="G117" s="6">
        <v>2</v>
      </c>
      <c r="M117" s="6">
        <v>4</v>
      </c>
      <c r="P117" s="6">
        <v>3</v>
      </c>
      <c r="R117" s="6">
        <v>1</v>
      </c>
    </row>
    <row r="118" spans="1:21">
      <c r="B118" s="6" t="s">
        <v>62</v>
      </c>
      <c r="G118" s="6">
        <v>2</v>
      </c>
      <c r="M118" s="6">
        <v>4</v>
      </c>
      <c r="P118" s="6">
        <v>3</v>
      </c>
      <c r="R118" s="6">
        <v>1</v>
      </c>
    </row>
    <row r="119" spans="1:21">
      <c r="B119" s="6" t="s">
        <v>62</v>
      </c>
      <c r="F119" s="3">
        <v>1</v>
      </c>
      <c r="M119" s="6">
        <v>4</v>
      </c>
      <c r="P119" s="6">
        <v>3</v>
      </c>
      <c r="S119" s="6">
        <v>2</v>
      </c>
    </row>
    <row r="120" spans="1:21">
      <c r="C120" s="4" t="s">
        <v>63</v>
      </c>
    </row>
    <row r="121" spans="1:21">
      <c r="B121" s="6" t="s">
        <v>62</v>
      </c>
      <c r="F121" s="3">
        <v>1</v>
      </c>
      <c r="K121" s="6">
        <v>2</v>
      </c>
      <c r="Q121" s="6">
        <v>4</v>
      </c>
      <c r="T121" s="6">
        <v>3</v>
      </c>
    </row>
    <row r="122" spans="1:21">
      <c r="B122" s="6" t="s">
        <v>62</v>
      </c>
      <c r="I122" s="6">
        <v>4</v>
      </c>
      <c r="K122" s="6">
        <v>2</v>
      </c>
      <c r="P122" s="6">
        <v>3</v>
      </c>
      <c r="R122" s="6">
        <v>1</v>
      </c>
    </row>
    <row r="123" spans="1:21">
      <c r="B123" s="6" t="s">
        <v>62</v>
      </c>
      <c r="F123" s="3">
        <v>1</v>
      </c>
      <c r="L123" s="6">
        <v>3</v>
      </c>
      <c r="Q123" s="6">
        <v>4</v>
      </c>
      <c r="S123" s="6">
        <v>2</v>
      </c>
    </row>
    <row r="124" spans="1:21">
      <c r="B124" s="6" t="s">
        <v>62</v>
      </c>
      <c r="F124" s="3">
        <v>1</v>
      </c>
      <c r="K124" s="6">
        <v>2</v>
      </c>
      <c r="P124" s="6">
        <v>3</v>
      </c>
      <c r="U124" s="4">
        <v>4</v>
      </c>
    </row>
    <row r="125" spans="1:21">
      <c r="B125" s="6" t="s">
        <v>62</v>
      </c>
      <c r="F125" s="3">
        <v>1</v>
      </c>
      <c r="K125" s="6">
        <v>2</v>
      </c>
      <c r="P125" s="6">
        <v>3</v>
      </c>
      <c r="U125" s="4">
        <v>4</v>
      </c>
    </row>
    <row r="126" spans="1:21">
      <c r="B126" s="6" t="s">
        <v>62</v>
      </c>
      <c r="G126" s="6">
        <v>2</v>
      </c>
      <c r="L126" s="6">
        <v>3</v>
      </c>
      <c r="Q126" s="6">
        <v>4</v>
      </c>
      <c r="R126" s="6">
        <v>1</v>
      </c>
    </row>
    <row r="127" spans="1:21">
      <c r="A127" s="3" t="s">
        <v>157</v>
      </c>
      <c r="D127" s="6" t="s">
        <v>321</v>
      </c>
      <c r="E127" s="10" t="s">
        <v>1024</v>
      </c>
      <c r="G127" s="6">
        <v>2</v>
      </c>
      <c r="L127" s="6">
        <v>3</v>
      </c>
      <c r="Q127" s="6">
        <v>4</v>
      </c>
      <c r="R127" s="6">
        <v>1</v>
      </c>
    </row>
    <row r="129" spans="2:21">
      <c r="B129" s="6" t="s">
        <v>62</v>
      </c>
      <c r="F129" s="3">
        <v>1</v>
      </c>
      <c r="K129" s="6">
        <v>2</v>
      </c>
      <c r="Q129" s="6">
        <v>4</v>
      </c>
      <c r="T129" s="6">
        <v>3</v>
      </c>
    </row>
    <row r="130" spans="2:21">
      <c r="C130" s="4" t="s">
        <v>63</v>
      </c>
    </row>
    <row r="131" spans="2:21">
      <c r="B131" s="6" t="s">
        <v>62</v>
      </c>
      <c r="F131" s="3">
        <v>1</v>
      </c>
      <c r="L131" s="6">
        <v>3</v>
      </c>
      <c r="Q131" s="6">
        <v>4</v>
      </c>
      <c r="S131" s="6">
        <v>2</v>
      </c>
    </row>
    <row r="132" spans="2:21">
      <c r="B132" s="6" t="s">
        <v>62</v>
      </c>
      <c r="H132" s="6">
        <v>3</v>
      </c>
      <c r="M132" s="6">
        <v>4</v>
      </c>
      <c r="O132" s="6">
        <v>2</v>
      </c>
      <c r="R132" s="6">
        <v>1</v>
      </c>
    </row>
    <row r="133" spans="2:21">
      <c r="B133" s="6" t="s">
        <v>62</v>
      </c>
      <c r="F133" s="3">
        <v>1</v>
      </c>
      <c r="K133" s="6">
        <v>2</v>
      </c>
      <c r="Q133" s="6">
        <v>4</v>
      </c>
      <c r="T133" s="6">
        <v>3</v>
      </c>
    </row>
    <row r="134" spans="2:21">
      <c r="B134" s="6" t="s">
        <v>62</v>
      </c>
      <c r="G134" s="6">
        <v>2</v>
      </c>
      <c r="L134" s="6">
        <v>3</v>
      </c>
      <c r="Q134" s="6">
        <v>4</v>
      </c>
      <c r="R134" s="6">
        <v>1</v>
      </c>
    </row>
    <row r="135" spans="2:21">
      <c r="C135" s="4" t="s">
        <v>63</v>
      </c>
    </row>
    <row r="136" spans="2:21">
      <c r="B136" s="6" t="s">
        <v>62</v>
      </c>
      <c r="G136" s="6">
        <v>2</v>
      </c>
      <c r="M136" s="6">
        <v>4</v>
      </c>
      <c r="P136" s="6">
        <v>3</v>
      </c>
      <c r="R136" s="6">
        <v>1</v>
      </c>
    </row>
    <row r="137" spans="2:21">
      <c r="B137" s="6" t="s">
        <v>62</v>
      </c>
      <c r="H137" s="6">
        <v>3</v>
      </c>
      <c r="M137" s="6">
        <v>4</v>
      </c>
      <c r="O137" s="6">
        <v>2</v>
      </c>
      <c r="R137" s="6">
        <v>1</v>
      </c>
    </row>
    <row r="138" spans="2:21">
      <c r="B138" s="6" t="s">
        <v>62</v>
      </c>
      <c r="G138" s="6">
        <v>2</v>
      </c>
      <c r="M138" s="6">
        <v>4</v>
      </c>
      <c r="P138" s="6">
        <v>3</v>
      </c>
      <c r="R138" s="6">
        <v>1</v>
      </c>
    </row>
    <row r="139" spans="2:21">
      <c r="B139" s="6" t="s">
        <v>62</v>
      </c>
      <c r="H139" s="6">
        <v>3</v>
      </c>
      <c r="M139" s="6">
        <v>4</v>
      </c>
      <c r="N139" s="6">
        <v>1</v>
      </c>
      <c r="S139" s="6">
        <v>2</v>
      </c>
    </row>
    <row r="140" spans="2:21">
      <c r="B140" s="6" t="s">
        <v>62</v>
      </c>
      <c r="F140" s="3">
        <v>1</v>
      </c>
      <c r="K140" s="6">
        <v>2</v>
      </c>
      <c r="P140" s="6">
        <v>3</v>
      </c>
      <c r="U140" s="4">
        <v>4</v>
      </c>
    </row>
    <row r="141" spans="2:21">
      <c r="B141" s="6" t="s">
        <v>62</v>
      </c>
      <c r="G141" s="6">
        <v>2</v>
      </c>
      <c r="M141" s="6">
        <v>4</v>
      </c>
      <c r="P141" s="6">
        <v>3</v>
      </c>
      <c r="R141" s="6">
        <v>1</v>
      </c>
    </row>
    <row r="143" spans="2:21">
      <c r="B143" s="6" t="s">
        <v>62</v>
      </c>
      <c r="F143" s="3">
        <v>1</v>
      </c>
      <c r="K143" s="6">
        <v>2</v>
      </c>
      <c r="P143" s="6">
        <v>3</v>
      </c>
      <c r="U143" s="4">
        <v>4</v>
      </c>
    </row>
    <row r="144" spans="2:21">
      <c r="C144" s="4" t="s">
        <v>63</v>
      </c>
    </row>
    <row r="145" spans="2:21">
      <c r="B145" s="6" t="s">
        <v>62</v>
      </c>
      <c r="G145" s="6">
        <v>2</v>
      </c>
      <c r="M145" s="6">
        <v>4</v>
      </c>
      <c r="P145" s="6">
        <v>3</v>
      </c>
      <c r="R145" s="6">
        <v>1</v>
      </c>
    </row>
    <row r="146" spans="2:21">
      <c r="B146" s="6" t="s">
        <v>62</v>
      </c>
      <c r="F146" s="3">
        <v>1</v>
      </c>
      <c r="K146" s="6">
        <v>2</v>
      </c>
      <c r="Q146" s="6">
        <v>4</v>
      </c>
      <c r="T146" s="6">
        <v>3</v>
      </c>
    </row>
    <row r="147" spans="2:21">
      <c r="C147" s="4" t="s">
        <v>63</v>
      </c>
    </row>
    <row r="148" spans="2:21">
      <c r="C148" s="4" t="s">
        <v>63</v>
      </c>
    </row>
    <row r="149" spans="2:21">
      <c r="B149" s="6" t="s">
        <v>62</v>
      </c>
      <c r="F149" s="3">
        <v>1</v>
      </c>
      <c r="L149" s="6">
        <v>3</v>
      </c>
      <c r="O149" s="6">
        <v>2</v>
      </c>
      <c r="U149" s="4">
        <v>4</v>
      </c>
    </row>
    <row r="150" spans="2:21">
      <c r="C150" s="4" t="s">
        <v>63</v>
      </c>
    </row>
    <row r="151" spans="2:21">
      <c r="B151" s="6" t="s">
        <v>62</v>
      </c>
      <c r="I151" s="6">
        <v>4</v>
      </c>
      <c r="J151" s="6">
        <v>1</v>
      </c>
      <c r="O151" s="6">
        <v>2</v>
      </c>
      <c r="T151" s="6">
        <v>3</v>
      </c>
    </row>
    <row r="152" spans="2:21">
      <c r="C152" s="4" t="s">
        <v>63</v>
      </c>
    </row>
    <row r="153" spans="2:21">
      <c r="B153" s="6" t="s">
        <v>62</v>
      </c>
      <c r="G153" s="6">
        <v>2</v>
      </c>
      <c r="M153" s="6">
        <v>4</v>
      </c>
      <c r="P153" s="6">
        <v>3</v>
      </c>
      <c r="R153" s="6">
        <v>1</v>
      </c>
    </row>
    <row r="154" spans="2:21">
      <c r="B154" s="6" t="s">
        <v>62</v>
      </c>
      <c r="I154" s="6">
        <v>4</v>
      </c>
      <c r="K154" s="6">
        <v>2</v>
      </c>
      <c r="P154" s="6">
        <v>3</v>
      </c>
      <c r="R154" s="6">
        <v>1</v>
      </c>
    </row>
    <row r="155" spans="2:21">
      <c r="B155" s="6" t="s">
        <v>62</v>
      </c>
      <c r="F155" s="3">
        <v>1</v>
      </c>
      <c r="M155" s="6">
        <v>4</v>
      </c>
      <c r="O155" s="6">
        <v>2</v>
      </c>
      <c r="T155" s="6">
        <v>3</v>
      </c>
    </row>
    <row r="156" spans="2:21">
      <c r="B156" s="6" t="s">
        <v>62</v>
      </c>
      <c r="G156" s="6">
        <v>2</v>
      </c>
      <c r="J156" s="6">
        <v>1</v>
      </c>
      <c r="P156" s="6">
        <v>3</v>
      </c>
      <c r="U156" s="4">
        <v>4</v>
      </c>
    </row>
    <row r="157" spans="2:21">
      <c r="B157" s="6" t="s">
        <v>62</v>
      </c>
      <c r="F157" s="3">
        <v>1</v>
      </c>
      <c r="M157" s="6">
        <v>4</v>
      </c>
      <c r="P157" s="6">
        <v>3</v>
      </c>
      <c r="S157" s="6">
        <v>2</v>
      </c>
    </row>
    <row r="158" spans="2:21">
      <c r="B158" s="6" t="s">
        <v>62</v>
      </c>
      <c r="F158" s="3">
        <v>1</v>
      </c>
      <c r="M158" s="6">
        <v>4</v>
      </c>
      <c r="P158" s="6">
        <v>3</v>
      </c>
      <c r="S158" s="6">
        <v>2</v>
      </c>
    </row>
    <row r="159" spans="2:21">
      <c r="B159" s="6" t="s">
        <v>62</v>
      </c>
      <c r="G159" s="6">
        <v>2</v>
      </c>
      <c r="M159" s="6">
        <v>4</v>
      </c>
      <c r="P159" s="6">
        <v>3</v>
      </c>
      <c r="R159" s="6">
        <v>1</v>
      </c>
    </row>
    <row r="160" spans="2:21">
      <c r="B160" s="6" t="s">
        <v>62</v>
      </c>
      <c r="H160" s="6">
        <v>3</v>
      </c>
      <c r="M160" s="6">
        <v>4</v>
      </c>
      <c r="O160" s="6">
        <v>2</v>
      </c>
      <c r="R160" s="6">
        <v>1</v>
      </c>
    </row>
    <row r="162" spans="2:21">
      <c r="C162" s="4" t="s">
        <v>63</v>
      </c>
    </row>
    <row r="165" spans="2:21">
      <c r="B165" s="6" t="s">
        <v>62</v>
      </c>
      <c r="F165" s="3">
        <v>1</v>
      </c>
      <c r="K165" s="6">
        <v>2</v>
      </c>
      <c r="P165" s="6">
        <v>3</v>
      </c>
      <c r="U165" s="4">
        <v>4</v>
      </c>
    </row>
    <row r="166" spans="2:21">
      <c r="C166" s="4" t="s">
        <v>63</v>
      </c>
    </row>
    <row r="167" spans="2:21">
      <c r="C167" s="4" t="s">
        <v>63</v>
      </c>
    </row>
    <row r="168" spans="2:21">
      <c r="B168" s="6" t="s">
        <v>62</v>
      </c>
      <c r="I168" s="6">
        <v>4</v>
      </c>
      <c r="L168" s="6">
        <v>3</v>
      </c>
      <c r="O168" s="6">
        <v>2</v>
      </c>
      <c r="R168" s="6">
        <v>1</v>
      </c>
    </row>
    <row r="169" spans="2:21">
      <c r="B169" s="6" t="s">
        <v>62</v>
      </c>
      <c r="I169" s="6">
        <v>4</v>
      </c>
      <c r="L169" s="6">
        <v>3</v>
      </c>
      <c r="O169" s="6">
        <v>2</v>
      </c>
      <c r="R169" s="6">
        <v>1</v>
      </c>
    </row>
    <row r="170" spans="2:21">
      <c r="C170" s="4" t="s">
        <v>63</v>
      </c>
    </row>
    <row r="171" spans="2:21">
      <c r="B171" s="6" t="s">
        <v>62</v>
      </c>
      <c r="G171" s="6">
        <v>2</v>
      </c>
      <c r="M171" s="6">
        <v>4</v>
      </c>
      <c r="P171" s="6">
        <v>3</v>
      </c>
      <c r="R171" s="6">
        <v>1</v>
      </c>
    </row>
    <row r="172" spans="2:21">
      <c r="B172" s="6" t="s">
        <v>62</v>
      </c>
      <c r="G172" s="6">
        <v>2</v>
      </c>
      <c r="L172" s="6">
        <v>3</v>
      </c>
      <c r="Q172" s="6">
        <v>4</v>
      </c>
      <c r="R172" s="6">
        <v>1</v>
      </c>
    </row>
    <row r="173" spans="2:21">
      <c r="B173" s="6" t="s">
        <v>62</v>
      </c>
      <c r="G173" s="6">
        <v>2</v>
      </c>
      <c r="L173" s="6">
        <v>3</v>
      </c>
      <c r="Q173" s="6">
        <v>4</v>
      </c>
      <c r="R173" s="6">
        <v>1</v>
      </c>
    </row>
    <row r="174" spans="2:21">
      <c r="B174" s="6" t="s">
        <v>62</v>
      </c>
      <c r="G174" s="6">
        <v>2</v>
      </c>
      <c r="M174" s="6">
        <v>4</v>
      </c>
      <c r="P174" s="6">
        <v>3</v>
      </c>
      <c r="R174" s="6">
        <v>1</v>
      </c>
    </row>
    <row r="175" spans="2:21">
      <c r="C175" s="4" t="s">
        <v>63</v>
      </c>
    </row>
    <row r="176" spans="2:21">
      <c r="B176" s="6" t="s">
        <v>62</v>
      </c>
      <c r="H176" s="6">
        <v>3</v>
      </c>
      <c r="K176" s="6">
        <v>2</v>
      </c>
      <c r="Q176" s="6">
        <v>4</v>
      </c>
      <c r="R176" s="6">
        <v>1</v>
      </c>
    </row>
    <row r="177" spans="2:21">
      <c r="B177" s="6" t="s">
        <v>62</v>
      </c>
      <c r="F177" s="3">
        <v>1</v>
      </c>
      <c r="M177" s="6">
        <v>4</v>
      </c>
      <c r="P177" s="6">
        <v>3</v>
      </c>
      <c r="S177" s="6">
        <v>2</v>
      </c>
    </row>
    <row r="178" spans="2:21">
      <c r="B178" s="6" t="s">
        <v>62</v>
      </c>
      <c r="G178" s="6">
        <v>2</v>
      </c>
      <c r="L178" s="6">
        <v>3</v>
      </c>
      <c r="Q178" s="6">
        <v>4</v>
      </c>
      <c r="R178" s="6">
        <v>1</v>
      </c>
    </row>
    <row r="180" spans="2:21">
      <c r="C180" s="4" t="s">
        <v>63</v>
      </c>
    </row>
    <row r="181" spans="2:21">
      <c r="C181" s="4" t="s">
        <v>63</v>
      </c>
    </row>
    <row r="185" spans="2:21">
      <c r="B185" s="6" t="s">
        <v>62</v>
      </c>
      <c r="F185" s="3">
        <v>1</v>
      </c>
      <c r="K185" s="6">
        <v>2</v>
      </c>
      <c r="P185" s="6">
        <v>3</v>
      </c>
      <c r="U185" s="4">
        <v>4</v>
      </c>
    </row>
    <row r="186" spans="2:21">
      <c r="B186" s="6" t="s">
        <v>62</v>
      </c>
      <c r="F186" s="3">
        <v>1</v>
      </c>
      <c r="M186" s="6">
        <v>4</v>
      </c>
      <c r="P186" s="6">
        <v>3</v>
      </c>
      <c r="S186" s="6">
        <v>2</v>
      </c>
    </row>
    <row r="189" spans="2:21">
      <c r="B189" s="6" t="s">
        <v>62</v>
      </c>
      <c r="F189" s="3">
        <v>1</v>
      </c>
      <c r="K189" s="6">
        <v>2</v>
      </c>
      <c r="P189" s="6">
        <v>3</v>
      </c>
      <c r="U189" s="4">
        <v>4</v>
      </c>
    </row>
    <row r="190" spans="2:21">
      <c r="C190" s="4" t="s">
        <v>63</v>
      </c>
    </row>
    <row r="191" spans="2:21">
      <c r="B191" s="6" t="s">
        <v>62</v>
      </c>
      <c r="H191" s="6">
        <v>3</v>
      </c>
      <c r="K191" s="6">
        <v>2</v>
      </c>
      <c r="Q191" s="6">
        <v>4</v>
      </c>
      <c r="R191" s="6">
        <v>1</v>
      </c>
    </row>
    <row r="192" spans="2:21">
      <c r="C192" s="4" t="s">
        <v>63</v>
      </c>
    </row>
    <row r="193" spans="1:21">
      <c r="B193" s="6" t="s">
        <v>62</v>
      </c>
      <c r="F193" s="3">
        <v>1</v>
      </c>
      <c r="K193" s="6">
        <v>2</v>
      </c>
      <c r="P193" s="6">
        <v>3</v>
      </c>
      <c r="U193" s="4">
        <v>4</v>
      </c>
    </row>
    <row r="194" spans="1:21">
      <c r="B194" s="6" t="s">
        <v>62</v>
      </c>
      <c r="H194" s="6">
        <v>3</v>
      </c>
      <c r="M194" s="6">
        <v>4</v>
      </c>
      <c r="O194" s="6">
        <v>2</v>
      </c>
      <c r="R194" s="6">
        <v>1</v>
      </c>
    </row>
    <row r="195" spans="1:21">
      <c r="B195" s="6" t="s">
        <v>62</v>
      </c>
      <c r="G195" s="6">
        <v>2</v>
      </c>
      <c r="L195" s="6">
        <v>3</v>
      </c>
      <c r="Q195" s="6">
        <v>4</v>
      </c>
      <c r="R195" s="6">
        <v>1</v>
      </c>
    </row>
    <row r="197" spans="1:21">
      <c r="C197" s="4" t="s">
        <v>63</v>
      </c>
    </row>
    <row r="198" spans="1:21">
      <c r="C198" s="4" t="s">
        <v>63</v>
      </c>
    </row>
    <row r="199" spans="1:21">
      <c r="A199" s="3" t="s">
        <v>157</v>
      </c>
      <c r="D199" s="6" t="s">
        <v>968</v>
      </c>
      <c r="E199" s="61" t="s">
        <v>1134</v>
      </c>
      <c r="F199" s="3">
        <v>1</v>
      </c>
      <c r="K199" s="6">
        <v>2</v>
      </c>
      <c r="Q199" s="6">
        <v>4</v>
      </c>
      <c r="T199" s="6">
        <v>3</v>
      </c>
    </row>
    <row r="200" spans="1:21">
      <c r="B200" s="6" t="s">
        <v>62</v>
      </c>
      <c r="E200" s="62" t="s">
        <v>1135</v>
      </c>
      <c r="I200" s="6">
        <v>4</v>
      </c>
      <c r="K200" s="6">
        <v>2</v>
      </c>
      <c r="P200" s="6">
        <v>3</v>
      </c>
      <c r="R200" s="6">
        <v>1</v>
      </c>
    </row>
    <row r="201" spans="1:21">
      <c r="E201" s="62" t="s">
        <v>1135</v>
      </c>
    </row>
    <row r="202" spans="1:21">
      <c r="C202" s="4" t="s">
        <v>63</v>
      </c>
    </row>
    <row r="203" spans="1:21">
      <c r="B203" s="6" t="s">
        <v>62</v>
      </c>
      <c r="G203" s="6">
        <v>2</v>
      </c>
      <c r="L203" s="6">
        <v>3</v>
      </c>
      <c r="Q203" s="6">
        <v>4</v>
      </c>
      <c r="R203" s="6">
        <v>1</v>
      </c>
    </row>
    <row r="204" spans="1:21">
      <c r="B204" s="6" t="s">
        <v>62</v>
      </c>
      <c r="F204" s="3">
        <v>1</v>
      </c>
      <c r="M204" s="6">
        <v>4</v>
      </c>
      <c r="P204" s="6">
        <v>3</v>
      </c>
      <c r="S204" s="6">
        <v>2</v>
      </c>
    </row>
    <row r="205" spans="1:21">
      <c r="B205" s="6" t="s">
        <v>62</v>
      </c>
      <c r="G205" s="6">
        <v>2</v>
      </c>
      <c r="M205" s="6">
        <v>4</v>
      </c>
      <c r="P205" s="6">
        <v>3</v>
      </c>
      <c r="R205" s="6">
        <v>1</v>
      </c>
    </row>
    <row r="206" spans="1:21">
      <c r="B206" s="6" t="s">
        <v>62</v>
      </c>
      <c r="I206" s="6">
        <v>4</v>
      </c>
      <c r="L206" s="6">
        <v>3</v>
      </c>
      <c r="O206" s="6">
        <v>2</v>
      </c>
      <c r="R206" s="6">
        <v>1</v>
      </c>
    </row>
    <row r="207" spans="1:21">
      <c r="B207" s="6" t="s">
        <v>62</v>
      </c>
      <c r="F207" s="3">
        <v>1</v>
      </c>
      <c r="K207" s="6">
        <v>2</v>
      </c>
      <c r="P207" s="6">
        <v>3</v>
      </c>
      <c r="U207" s="4">
        <v>4</v>
      </c>
    </row>
    <row r="208" spans="1:21">
      <c r="C208" s="4" t="s">
        <v>63</v>
      </c>
    </row>
    <row r="209" spans="1:21">
      <c r="B209" s="6" t="s">
        <v>62</v>
      </c>
      <c r="H209" s="6">
        <v>3</v>
      </c>
      <c r="M209" s="6">
        <v>4</v>
      </c>
      <c r="O209" s="6">
        <v>2</v>
      </c>
      <c r="R209" s="6">
        <v>1</v>
      </c>
    </row>
    <row r="210" spans="1:21">
      <c r="B210" s="6" t="s">
        <v>62</v>
      </c>
      <c r="G210" s="6">
        <v>2</v>
      </c>
      <c r="L210" s="6">
        <v>3</v>
      </c>
      <c r="Q210" s="6">
        <v>4</v>
      </c>
      <c r="R210" s="6">
        <v>1</v>
      </c>
    </row>
    <row r="211" spans="1:21">
      <c r="A211" s="3" t="s">
        <v>157</v>
      </c>
      <c r="D211" s="6" t="s">
        <v>321</v>
      </c>
      <c r="E211" s="10" t="s">
        <v>1024</v>
      </c>
      <c r="F211" s="3">
        <v>1</v>
      </c>
      <c r="K211" s="6">
        <v>2</v>
      </c>
      <c r="P211" s="6">
        <v>3</v>
      </c>
      <c r="U211" s="4">
        <v>4</v>
      </c>
    </row>
    <row r="212" spans="1:21">
      <c r="B212" s="6" t="s">
        <v>62</v>
      </c>
      <c r="F212" s="3">
        <v>1</v>
      </c>
      <c r="L212" s="6">
        <v>3</v>
      </c>
      <c r="Q212" s="6">
        <v>4</v>
      </c>
      <c r="S212" s="6">
        <v>2</v>
      </c>
    </row>
    <row r="213" spans="1:21">
      <c r="B213" s="6" t="s">
        <v>62</v>
      </c>
      <c r="F213" s="3">
        <v>1</v>
      </c>
      <c r="K213" s="6">
        <v>2</v>
      </c>
      <c r="P213" s="6">
        <v>3</v>
      </c>
      <c r="U213" s="4">
        <v>4</v>
      </c>
    </row>
    <row r="214" spans="1:21">
      <c r="B214" s="6" t="s">
        <v>62</v>
      </c>
      <c r="F214" s="3">
        <v>1</v>
      </c>
      <c r="M214" s="6">
        <v>4</v>
      </c>
      <c r="O214" s="6">
        <v>2</v>
      </c>
      <c r="T214" s="6">
        <v>3</v>
      </c>
    </row>
    <row r="215" spans="1:21">
      <c r="B215" s="6" t="s">
        <v>62</v>
      </c>
      <c r="F215" s="3">
        <v>1</v>
      </c>
      <c r="K215" s="6">
        <v>2</v>
      </c>
      <c r="Q215" s="6">
        <v>4</v>
      </c>
      <c r="T215" s="6">
        <v>3</v>
      </c>
    </row>
    <row r="216" spans="1:21">
      <c r="B216" s="6" t="s">
        <v>62</v>
      </c>
      <c r="H216" s="6">
        <v>3</v>
      </c>
      <c r="M216" s="6">
        <v>4</v>
      </c>
      <c r="O216" s="6">
        <v>2</v>
      </c>
      <c r="R216" s="6">
        <v>1</v>
      </c>
    </row>
    <row r="217" spans="1:21">
      <c r="B217" s="6" t="s">
        <v>62</v>
      </c>
      <c r="G217" s="6">
        <v>2</v>
      </c>
      <c r="L217" s="6">
        <v>3</v>
      </c>
      <c r="Q217" s="6">
        <v>4</v>
      </c>
      <c r="R217" s="6">
        <v>1</v>
      </c>
    </row>
    <row r="218" spans="1:21">
      <c r="C218" s="4" t="s">
        <v>63</v>
      </c>
    </row>
    <row r="219" spans="1:21">
      <c r="C219" s="4" t="s">
        <v>63</v>
      </c>
    </row>
    <row r="220" spans="1:21">
      <c r="C220" s="4" t="s">
        <v>63</v>
      </c>
    </row>
    <row r="221" spans="1:21">
      <c r="C221" s="4" t="s">
        <v>63</v>
      </c>
    </row>
    <row r="222" spans="1:21">
      <c r="B222" s="6" t="s">
        <v>62</v>
      </c>
      <c r="G222" s="6">
        <v>2</v>
      </c>
      <c r="L222" s="6">
        <v>3</v>
      </c>
      <c r="Q222" s="6">
        <v>4</v>
      </c>
      <c r="R222" s="6">
        <v>1</v>
      </c>
    </row>
    <row r="223" spans="1:21">
      <c r="C223" s="4" t="s">
        <v>63</v>
      </c>
    </row>
    <row r="224" spans="1:21">
      <c r="C224" s="4" t="s">
        <v>63</v>
      </c>
    </row>
    <row r="226" spans="2:21">
      <c r="B226" s="6" t="s">
        <v>62</v>
      </c>
      <c r="G226" s="6">
        <v>2</v>
      </c>
      <c r="L226" s="6">
        <v>3</v>
      </c>
      <c r="Q226" s="6">
        <v>4</v>
      </c>
      <c r="R226" s="6">
        <v>1</v>
      </c>
    </row>
    <row r="227" spans="2:21">
      <c r="B227" s="6" t="s">
        <v>62</v>
      </c>
      <c r="G227" s="6">
        <v>2</v>
      </c>
      <c r="M227" s="6">
        <v>4</v>
      </c>
      <c r="P227" s="6">
        <v>3</v>
      </c>
      <c r="R227" s="6">
        <v>1</v>
      </c>
    </row>
    <row r="228" spans="2:21">
      <c r="C228" s="4" t="s">
        <v>63</v>
      </c>
    </row>
    <row r="229" spans="2:21">
      <c r="B229" s="6" t="s">
        <v>62</v>
      </c>
      <c r="H229" s="6">
        <v>3</v>
      </c>
      <c r="M229" s="6">
        <v>4</v>
      </c>
      <c r="O229" s="6">
        <v>2</v>
      </c>
      <c r="R229" s="6">
        <v>1</v>
      </c>
    </row>
    <row r="230" spans="2:21">
      <c r="B230" s="6" t="s">
        <v>62</v>
      </c>
      <c r="F230" s="3">
        <v>1</v>
      </c>
      <c r="M230" s="6">
        <v>4</v>
      </c>
      <c r="O230" s="6">
        <v>2</v>
      </c>
      <c r="T230" s="6">
        <v>3</v>
      </c>
    </row>
    <row r="231" spans="2:21">
      <c r="B231" s="6" t="s">
        <v>62</v>
      </c>
      <c r="F231" s="3">
        <v>1</v>
      </c>
      <c r="M231" s="6">
        <v>4</v>
      </c>
      <c r="P231" s="6">
        <v>3</v>
      </c>
      <c r="S231" s="6">
        <v>2</v>
      </c>
    </row>
    <row r="232" spans="2:21">
      <c r="B232" s="6" t="s">
        <v>62</v>
      </c>
      <c r="F232" s="3">
        <v>1</v>
      </c>
      <c r="M232" s="6">
        <v>4</v>
      </c>
      <c r="P232" s="6">
        <v>3</v>
      </c>
      <c r="S232" s="6">
        <v>2</v>
      </c>
    </row>
    <row r="233" spans="2:21">
      <c r="C233" s="4" t="s">
        <v>63</v>
      </c>
    </row>
    <row r="234" spans="2:21">
      <c r="C234" s="4" t="s">
        <v>63</v>
      </c>
    </row>
    <row r="235" spans="2:21">
      <c r="B235" s="6" t="s">
        <v>62</v>
      </c>
      <c r="F235" s="3">
        <v>1</v>
      </c>
      <c r="M235" s="6">
        <v>4</v>
      </c>
      <c r="O235" s="6">
        <v>2</v>
      </c>
      <c r="T235" s="6">
        <v>3</v>
      </c>
    </row>
    <row r="236" spans="2:21">
      <c r="B236" s="6" t="s">
        <v>62</v>
      </c>
      <c r="H236" s="6">
        <v>3</v>
      </c>
      <c r="M236" s="6">
        <v>4</v>
      </c>
      <c r="O236" s="6">
        <v>2</v>
      </c>
      <c r="R236" s="6">
        <v>1</v>
      </c>
    </row>
    <row r="237" spans="2:21">
      <c r="B237" s="6" t="s">
        <v>62</v>
      </c>
      <c r="F237" s="3">
        <v>1</v>
      </c>
      <c r="M237" s="6">
        <v>4</v>
      </c>
      <c r="O237" s="6">
        <v>2</v>
      </c>
      <c r="T237" s="6">
        <v>3</v>
      </c>
    </row>
    <row r="238" spans="2:21">
      <c r="B238" s="6" t="s">
        <v>62</v>
      </c>
      <c r="F238" s="3">
        <v>1</v>
      </c>
      <c r="L238" s="6">
        <v>3</v>
      </c>
      <c r="O238" s="6">
        <v>2</v>
      </c>
      <c r="U238" s="4">
        <v>4</v>
      </c>
    </row>
    <row r="240" spans="2:21">
      <c r="C240" s="4" t="s">
        <v>63</v>
      </c>
    </row>
    <row r="241" spans="1:21">
      <c r="B241" s="6" t="s">
        <v>62</v>
      </c>
      <c r="F241" s="3">
        <v>1</v>
      </c>
      <c r="M241" s="6">
        <v>4</v>
      </c>
      <c r="O241" s="6">
        <v>2</v>
      </c>
      <c r="T241" s="6">
        <v>3</v>
      </c>
    </row>
    <row r="242" spans="1:21">
      <c r="C242" s="4" t="s">
        <v>63</v>
      </c>
    </row>
    <row r="243" spans="1:21">
      <c r="C243" s="4" t="s">
        <v>63</v>
      </c>
    </row>
    <row r="244" spans="1:21">
      <c r="B244" s="6" t="s">
        <v>62</v>
      </c>
      <c r="F244" s="3">
        <v>1</v>
      </c>
      <c r="K244" s="6">
        <v>2</v>
      </c>
      <c r="P244" s="6">
        <v>3</v>
      </c>
      <c r="U244" s="4">
        <v>4</v>
      </c>
    </row>
    <row r="245" spans="1:21">
      <c r="B245" s="6" t="s">
        <v>62</v>
      </c>
      <c r="G245" s="6">
        <v>2</v>
      </c>
      <c r="L245" s="6">
        <v>3</v>
      </c>
      <c r="Q245" s="6">
        <v>4</v>
      </c>
      <c r="R245" s="6">
        <v>1</v>
      </c>
    </row>
    <row r="247" spans="1:21">
      <c r="B247" s="6" t="s">
        <v>62</v>
      </c>
      <c r="H247" s="6">
        <v>3</v>
      </c>
      <c r="M247" s="6">
        <v>4</v>
      </c>
      <c r="O247" s="6">
        <v>2</v>
      </c>
      <c r="R247" s="6">
        <v>1</v>
      </c>
    </row>
    <row r="248" spans="1:21">
      <c r="B248" s="6" t="s">
        <v>62</v>
      </c>
      <c r="F248" s="3">
        <v>1</v>
      </c>
      <c r="M248" s="6">
        <v>4</v>
      </c>
      <c r="P248" s="6">
        <v>3</v>
      </c>
      <c r="S248" s="6">
        <v>2</v>
      </c>
    </row>
    <row r="250" spans="1:21">
      <c r="A250" s="14">
        <v>24</v>
      </c>
      <c r="B250" s="15"/>
      <c r="C250" s="16"/>
      <c r="D250" s="15">
        <v>25</v>
      </c>
      <c r="E250" s="18"/>
      <c r="F250" s="14">
        <v>26</v>
      </c>
      <c r="G250" s="15"/>
      <c r="H250" s="15"/>
      <c r="I250" s="15"/>
      <c r="J250" s="15"/>
      <c r="K250" s="15"/>
      <c r="L250" s="15"/>
      <c r="M250" s="15"/>
      <c r="N250" s="15"/>
      <c r="O250" s="15"/>
      <c r="P250" s="15"/>
      <c r="Q250" s="15"/>
      <c r="R250" s="15"/>
      <c r="S250" s="15"/>
      <c r="T250" s="15"/>
      <c r="U250" s="16"/>
    </row>
    <row r="251" spans="1:21">
      <c r="A251" s="3" t="s">
        <v>28</v>
      </c>
      <c r="D251" s="6" t="s">
        <v>29</v>
      </c>
      <c r="F251" s="3" t="s">
        <v>30</v>
      </c>
    </row>
    <row r="252" spans="1:21">
      <c r="A252" s="20" t="s">
        <v>157</v>
      </c>
      <c r="B252" s="21" t="s">
        <v>62</v>
      </c>
      <c r="C252" s="17" t="s">
        <v>63</v>
      </c>
      <c r="D252" s="21" t="s">
        <v>44</v>
      </c>
      <c r="E252" s="22" t="s">
        <v>988</v>
      </c>
      <c r="F252" s="20" t="s">
        <v>158</v>
      </c>
      <c r="G252" s="21" t="s">
        <v>159</v>
      </c>
      <c r="H252" s="21" t="s">
        <v>160</v>
      </c>
      <c r="I252" s="21" t="s">
        <v>161</v>
      </c>
      <c r="J252" s="21" t="s">
        <v>162</v>
      </c>
      <c r="K252" s="21" t="s">
        <v>163</v>
      </c>
      <c r="L252" s="21" t="s">
        <v>164</v>
      </c>
      <c r="M252" s="21" t="s">
        <v>165</v>
      </c>
      <c r="N252" s="21" t="s">
        <v>166</v>
      </c>
      <c r="O252" s="21" t="s">
        <v>167</v>
      </c>
      <c r="P252" s="21" t="s">
        <v>168</v>
      </c>
      <c r="Q252" s="21" t="s">
        <v>169</v>
      </c>
      <c r="R252" s="21" t="s">
        <v>170</v>
      </c>
      <c r="S252" s="21" t="s">
        <v>171</v>
      </c>
      <c r="T252" s="21" t="s">
        <v>172</v>
      </c>
      <c r="U252" s="17" t="s">
        <v>173</v>
      </c>
    </row>
    <row r="253" spans="1:21">
      <c r="A253" s="20"/>
      <c r="B253" s="21"/>
      <c r="C253" s="17"/>
      <c r="D253" s="21"/>
      <c r="E253" s="23"/>
      <c r="F253" s="21"/>
      <c r="G253" s="21"/>
      <c r="H253" s="21"/>
      <c r="I253" s="21"/>
      <c r="J253" s="21"/>
      <c r="K253" s="21"/>
      <c r="L253" s="21"/>
      <c r="M253" s="21"/>
      <c r="N253" s="21"/>
      <c r="O253" s="21"/>
      <c r="P253" s="21"/>
      <c r="Q253" s="21"/>
      <c r="R253" s="21"/>
      <c r="S253" s="21"/>
      <c r="T253" s="21"/>
      <c r="U253" s="21"/>
    </row>
    <row r="254" spans="1:21">
      <c r="A254" s="50">
        <f>COUNTIF(A4:A248,"Already use (please specify which traders below)")</f>
        <v>0</v>
      </c>
      <c r="B254" s="40">
        <f>COUNTIF(B4:B248,"yes")</f>
        <v>147</v>
      </c>
      <c r="C254" s="40">
        <f>COUNTIF(C4:C248,"no")</f>
        <v>58</v>
      </c>
      <c r="D254" s="40">
        <f>COUNTIF(D4:D248,"*")</f>
        <v>12</v>
      </c>
      <c r="E254" s="40">
        <f>COUNTIF(E4:E248,"*")</f>
        <v>17</v>
      </c>
    </row>
    <row r="255" spans="1:21">
      <c r="D255" s="6" t="s">
        <v>1012</v>
      </c>
      <c r="E255" s="9">
        <f>COUNTIF(E4:E248,"Not understood")</f>
        <v>2</v>
      </c>
    </row>
    <row r="256" spans="1:21">
      <c r="C256" s="6">
        <f>SUM(A254:C254)</f>
        <v>205</v>
      </c>
      <c r="D256" s="26" t="s">
        <v>1135</v>
      </c>
      <c r="E256" s="9">
        <f>COUNTIF(E4:E248,"Personal enquiry")</f>
        <v>4</v>
      </c>
    </row>
    <row r="257" spans="1:5">
      <c r="A257" s="6">
        <f>(A254/C256)*100</f>
        <v>0</v>
      </c>
      <c r="B257" s="6">
        <f>(B254/C256)*100</f>
        <v>71.707317073170728</v>
      </c>
      <c r="C257" s="6">
        <f>(C254/C256)*100</f>
        <v>28.292682926829265</v>
      </c>
      <c r="D257" s="6" t="s">
        <v>1025</v>
      </c>
      <c r="E257" s="9">
        <f>COUNTIF(E4:E248,"Print / paper")</f>
        <v>1</v>
      </c>
    </row>
    <row r="258" spans="1:5">
      <c r="D258" s="26" t="s">
        <v>1134</v>
      </c>
      <c r="E258" s="9">
        <f>COUNTIF(E4:E248,"News media")</f>
        <v>2</v>
      </c>
    </row>
    <row r="259" spans="1:5">
      <c r="D259" s="26" t="s">
        <v>1024</v>
      </c>
      <c r="E259" s="9">
        <f>COUNTIF(E5:E249,"Web, ad hoc")</f>
        <v>7</v>
      </c>
    </row>
    <row r="260" spans="1:5">
      <c r="D260" s="26" t="s">
        <v>1136</v>
      </c>
      <c r="E260" s="9">
        <f>COUNTIF(E4:E248,"Web, structured")</f>
        <v>1</v>
      </c>
    </row>
    <row r="261" spans="1:5">
      <c r="D261" s="26"/>
    </row>
    <row r="263" spans="1:5">
      <c r="E263" s="9">
        <f>SUM(SUM(E255:E261))</f>
        <v>17</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U263"/>
  <sheetViews>
    <sheetView topLeftCell="A232" workbookViewId="0">
      <selection activeCell="V5" sqref="V5"/>
    </sheetView>
  </sheetViews>
  <sheetFormatPr defaultRowHeight="12.75"/>
  <cols>
    <col min="1" max="1" width="9.140625" style="3"/>
    <col min="2" max="3" width="9.140625" style="6"/>
    <col min="4" max="4" width="9.140625" style="3"/>
    <col min="5" max="5" width="9.140625" style="9"/>
    <col min="6" max="20" width="9.140625" style="6"/>
    <col min="21" max="21" width="9.140625" style="4"/>
  </cols>
  <sheetData>
    <row r="1" spans="1:21">
      <c r="A1" s="14">
        <v>27</v>
      </c>
      <c r="B1" s="15"/>
      <c r="C1" s="15"/>
      <c r="D1" s="14">
        <v>28</v>
      </c>
      <c r="E1" s="18"/>
      <c r="F1" s="15">
        <v>29</v>
      </c>
      <c r="G1" s="15"/>
      <c r="H1" s="15"/>
      <c r="I1" s="15"/>
      <c r="J1" s="15"/>
      <c r="K1" s="15"/>
      <c r="L1" s="15"/>
      <c r="M1" s="15"/>
      <c r="N1" s="15"/>
      <c r="O1" s="15"/>
      <c r="P1" s="15"/>
      <c r="Q1" s="15"/>
      <c r="R1" s="15"/>
      <c r="S1" s="15"/>
      <c r="T1" s="15"/>
      <c r="U1" s="16"/>
    </row>
    <row r="2" spans="1:21">
      <c r="A2" s="3" t="s">
        <v>31</v>
      </c>
      <c r="D2" s="3" t="s">
        <v>32</v>
      </c>
      <c r="F2" s="6" t="s">
        <v>33</v>
      </c>
    </row>
    <row r="3" spans="1:21">
      <c r="A3" s="20" t="s">
        <v>157</v>
      </c>
      <c r="B3" s="21" t="s">
        <v>62</v>
      </c>
      <c r="C3" s="21" t="s">
        <v>63</v>
      </c>
      <c r="D3" s="20" t="s">
        <v>44</v>
      </c>
      <c r="E3" s="22" t="s">
        <v>988</v>
      </c>
      <c r="F3" s="21" t="s">
        <v>158</v>
      </c>
      <c r="G3" s="21" t="s">
        <v>159</v>
      </c>
      <c r="H3" s="21" t="s">
        <v>160</v>
      </c>
      <c r="I3" s="21" t="s">
        <v>161</v>
      </c>
      <c r="J3" s="21" t="s">
        <v>162</v>
      </c>
      <c r="K3" s="21" t="s">
        <v>163</v>
      </c>
      <c r="L3" s="21" t="s">
        <v>164</v>
      </c>
      <c r="M3" s="21" t="s">
        <v>165</v>
      </c>
      <c r="N3" s="21" t="s">
        <v>166</v>
      </c>
      <c r="O3" s="21" t="s">
        <v>167</v>
      </c>
      <c r="P3" s="21" t="s">
        <v>168</v>
      </c>
      <c r="Q3" s="21" t="s">
        <v>169</v>
      </c>
      <c r="R3" s="21" t="s">
        <v>170</v>
      </c>
      <c r="S3" s="21" t="s">
        <v>171</v>
      </c>
      <c r="T3" s="21" t="s">
        <v>172</v>
      </c>
      <c r="U3" s="17" t="s">
        <v>173</v>
      </c>
    </row>
    <row r="4" spans="1:21">
      <c r="C4" s="6" t="s">
        <v>63</v>
      </c>
    </row>
    <row r="5" spans="1:21">
      <c r="C5" s="6" t="s">
        <v>63</v>
      </c>
    </row>
    <row r="6" spans="1:21">
      <c r="C6" s="6" t="s">
        <v>63</v>
      </c>
    </row>
    <row r="7" spans="1:21">
      <c r="B7" s="6" t="s">
        <v>62</v>
      </c>
      <c r="G7" s="6">
        <v>2</v>
      </c>
      <c r="L7" s="6">
        <v>3</v>
      </c>
      <c r="Q7" s="6">
        <v>4</v>
      </c>
      <c r="R7" s="6">
        <v>1</v>
      </c>
    </row>
    <row r="8" spans="1:21">
      <c r="B8" s="6" t="s">
        <v>62</v>
      </c>
      <c r="F8" s="6">
        <v>1</v>
      </c>
      <c r="L8" s="6">
        <v>3</v>
      </c>
      <c r="Q8" s="6">
        <v>4</v>
      </c>
      <c r="S8" s="6">
        <v>2</v>
      </c>
    </row>
    <row r="9" spans="1:21">
      <c r="B9" s="6" t="s">
        <v>62</v>
      </c>
      <c r="G9" s="6">
        <v>2</v>
      </c>
      <c r="L9" s="6">
        <v>3</v>
      </c>
      <c r="Q9" s="6">
        <v>4</v>
      </c>
      <c r="R9" s="6">
        <v>1</v>
      </c>
    </row>
    <row r="10" spans="1:21">
      <c r="B10" s="6" t="s">
        <v>62</v>
      </c>
      <c r="G10" s="6">
        <v>2</v>
      </c>
      <c r="J10" s="6">
        <v>1</v>
      </c>
      <c r="P10" s="6">
        <v>3</v>
      </c>
      <c r="U10" s="4">
        <v>4</v>
      </c>
    </row>
    <row r="11" spans="1:21">
      <c r="C11" s="6" t="s">
        <v>63</v>
      </c>
    </row>
    <row r="12" spans="1:21">
      <c r="C12" s="6" t="s">
        <v>63</v>
      </c>
    </row>
    <row r="13" spans="1:21">
      <c r="B13" s="6" t="s">
        <v>62</v>
      </c>
      <c r="F13" s="6">
        <v>1</v>
      </c>
      <c r="K13" s="6">
        <v>2</v>
      </c>
      <c r="Q13" s="6">
        <v>4</v>
      </c>
      <c r="T13" s="6">
        <v>3</v>
      </c>
    </row>
    <row r="14" spans="1:21">
      <c r="C14" s="6" t="s">
        <v>63</v>
      </c>
    </row>
    <row r="15" spans="1:21">
      <c r="C15" s="6" t="s">
        <v>63</v>
      </c>
    </row>
    <row r="16" spans="1:21">
      <c r="B16" s="6" t="s">
        <v>62</v>
      </c>
      <c r="F16" s="6">
        <v>1</v>
      </c>
      <c r="K16" s="6">
        <v>2</v>
      </c>
      <c r="Q16" s="6">
        <v>4</v>
      </c>
      <c r="T16" s="6">
        <v>3</v>
      </c>
    </row>
    <row r="17" spans="1:21">
      <c r="A17" s="3" t="s">
        <v>157</v>
      </c>
      <c r="D17" s="3" t="s">
        <v>214</v>
      </c>
      <c r="E17" s="9" t="s">
        <v>1023</v>
      </c>
    </row>
    <row r="18" spans="1:21">
      <c r="C18" s="6" t="s">
        <v>63</v>
      </c>
    </row>
    <row r="19" spans="1:21">
      <c r="C19" s="6" t="s">
        <v>63</v>
      </c>
    </row>
    <row r="20" spans="1:21">
      <c r="C20" s="6" t="s">
        <v>63</v>
      </c>
    </row>
    <row r="21" spans="1:21">
      <c r="B21" s="6" t="s">
        <v>62</v>
      </c>
      <c r="F21" s="6">
        <v>1</v>
      </c>
      <c r="K21" s="6">
        <v>2</v>
      </c>
      <c r="P21" s="6">
        <v>3</v>
      </c>
      <c r="U21" s="4">
        <v>4</v>
      </c>
    </row>
    <row r="22" spans="1:21">
      <c r="C22" s="6" t="s">
        <v>63</v>
      </c>
    </row>
    <row r="23" spans="1:21">
      <c r="B23" s="6" t="s">
        <v>62</v>
      </c>
      <c r="F23" s="6">
        <v>1</v>
      </c>
      <c r="K23" s="6">
        <v>2</v>
      </c>
      <c r="P23" s="6">
        <v>3</v>
      </c>
      <c r="U23" s="4">
        <v>4</v>
      </c>
    </row>
    <row r="24" spans="1:21">
      <c r="B24" s="6" t="s">
        <v>62</v>
      </c>
      <c r="G24" s="6">
        <v>2</v>
      </c>
      <c r="J24" s="6">
        <v>1</v>
      </c>
      <c r="Q24" s="6">
        <v>4</v>
      </c>
      <c r="T24" s="6">
        <v>3</v>
      </c>
    </row>
    <row r="25" spans="1:21">
      <c r="B25" s="6" t="s">
        <v>62</v>
      </c>
      <c r="F25" s="6">
        <v>1</v>
      </c>
      <c r="L25" s="6">
        <v>3</v>
      </c>
      <c r="Q25" s="6">
        <v>4</v>
      </c>
      <c r="S25" s="6">
        <v>2</v>
      </c>
    </row>
    <row r="26" spans="1:21">
      <c r="B26" s="6" t="s">
        <v>62</v>
      </c>
      <c r="H26" s="6">
        <v>3</v>
      </c>
      <c r="K26" s="6">
        <v>2</v>
      </c>
      <c r="Q26" s="6">
        <v>4</v>
      </c>
      <c r="R26" s="6">
        <v>1</v>
      </c>
    </row>
    <row r="27" spans="1:21">
      <c r="B27" s="6" t="s">
        <v>62</v>
      </c>
      <c r="F27" s="6">
        <v>1</v>
      </c>
      <c r="L27" s="6">
        <v>3</v>
      </c>
      <c r="Q27" s="6">
        <v>4</v>
      </c>
      <c r="S27" s="6">
        <v>2</v>
      </c>
    </row>
    <row r="28" spans="1:21">
      <c r="B28" s="6" t="s">
        <v>62</v>
      </c>
      <c r="G28" s="6">
        <v>2</v>
      </c>
      <c r="L28" s="6">
        <v>3</v>
      </c>
      <c r="Q28" s="6">
        <v>4</v>
      </c>
      <c r="R28" s="6">
        <v>1</v>
      </c>
    </row>
    <row r="29" spans="1:21">
      <c r="C29" s="6" t="s">
        <v>63</v>
      </c>
    </row>
    <row r="30" spans="1:21">
      <c r="B30" s="6" t="s">
        <v>62</v>
      </c>
      <c r="G30" s="6">
        <v>2</v>
      </c>
      <c r="L30" s="6">
        <v>3</v>
      </c>
      <c r="Q30" s="6">
        <v>4</v>
      </c>
      <c r="R30" s="6">
        <v>1</v>
      </c>
    </row>
    <row r="31" spans="1:21">
      <c r="C31" s="6" t="s">
        <v>63</v>
      </c>
    </row>
    <row r="32" spans="1:21">
      <c r="B32" s="6" t="s">
        <v>62</v>
      </c>
      <c r="G32" s="6">
        <v>2</v>
      </c>
      <c r="J32" s="6">
        <v>1</v>
      </c>
      <c r="P32" s="6">
        <v>3</v>
      </c>
      <c r="U32" s="4">
        <v>4</v>
      </c>
    </row>
    <row r="33" spans="1:21">
      <c r="B33" s="6" t="s">
        <v>62</v>
      </c>
      <c r="H33" s="6">
        <v>3</v>
      </c>
      <c r="K33" s="6">
        <v>2</v>
      </c>
      <c r="Q33" s="6">
        <v>4</v>
      </c>
      <c r="R33" s="6">
        <v>1</v>
      </c>
    </row>
    <row r="34" spans="1:21">
      <c r="C34" s="6" t="s">
        <v>63</v>
      </c>
    </row>
    <row r="35" spans="1:21">
      <c r="C35" s="6" t="s">
        <v>63</v>
      </c>
    </row>
    <row r="36" spans="1:21">
      <c r="A36" s="36"/>
      <c r="B36" s="37"/>
      <c r="C36" s="37"/>
      <c r="D36" s="36"/>
      <c r="E36" s="38"/>
      <c r="F36" s="37"/>
      <c r="G36" s="37"/>
      <c r="H36" s="37"/>
      <c r="I36" s="37"/>
      <c r="J36" s="37"/>
      <c r="K36" s="37"/>
      <c r="L36" s="37"/>
      <c r="M36" s="37"/>
      <c r="N36" s="37"/>
      <c r="O36" s="37"/>
      <c r="P36" s="37"/>
      <c r="Q36" s="37"/>
      <c r="R36" s="37"/>
      <c r="S36" s="37"/>
      <c r="T36" s="37"/>
      <c r="U36" s="38"/>
    </row>
    <row r="38" spans="1:21">
      <c r="B38" s="6" t="s">
        <v>62</v>
      </c>
      <c r="I38" s="6">
        <v>4</v>
      </c>
      <c r="K38" s="6">
        <v>2</v>
      </c>
      <c r="P38" s="6">
        <v>3</v>
      </c>
      <c r="R38" s="6">
        <v>1</v>
      </c>
    </row>
    <row r="39" spans="1:21">
      <c r="B39" s="6" t="s">
        <v>62</v>
      </c>
      <c r="I39" s="6">
        <v>4</v>
      </c>
      <c r="L39" s="6">
        <v>3</v>
      </c>
      <c r="O39" s="6">
        <v>2</v>
      </c>
      <c r="R39" s="6">
        <v>1</v>
      </c>
    </row>
    <row r="40" spans="1:21">
      <c r="B40" s="6" t="s">
        <v>62</v>
      </c>
      <c r="H40" s="6">
        <v>3</v>
      </c>
      <c r="K40" s="6">
        <v>2</v>
      </c>
      <c r="Q40" s="6">
        <v>4</v>
      </c>
      <c r="R40" s="6">
        <v>1</v>
      </c>
    </row>
    <row r="41" spans="1:21">
      <c r="C41" s="6" t="s">
        <v>63</v>
      </c>
    </row>
    <row r="42" spans="1:21">
      <c r="B42" s="6" t="s">
        <v>62</v>
      </c>
      <c r="I42" s="6">
        <v>4</v>
      </c>
      <c r="K42" s="6">
        <v>2</v>
      </c>
      <c r="N42" s="6">
        <v>1</v>
      </c>
      <c r="T42" s="6">
        <v>3</v>
      </c>
    </row>
    <row r="43" spans="1:21">
      <c r="B43" s="6" t="s">
        <v>62</v>
      </c>
      <c r="F43" s="6">
        <v>1</v>
      </c>
      <c r="K43" s="6">
        <v>2</v>
      </c>
      <c r="P43" s="6">
        <v>3</v>
      </c>
      <c r="U43" s="4">
        <v>4</v>
      </c>
    </row>
    <row r="44" spans="1:21">
      <c r="B44" s="6" t="s">
        <v>62</v>
      </c>
      <c r="G44" s="6">
        <v>2</v>
      </c>
      <c r="J44" s="6">
        <v>1</v>
      </c>
      <c r="Q44" s="6">
        <v>4</v>
      </c>
      <c r="T44" s="6">
        <v>3</v>
      </c>
    </row>
    <row r="45" spans="1:21">
      <c r="B45" s="6" t="s">
        <v>62</v>
      </c>
      <c r="G45" s="6">
        <v>2</v>
      </c>
      <c r="L45" s="6">
        <v>3</v>
      </c>
      <c r="N45" s="6">
        <v>1</v>
      </c>
      <c r="U45" s="4">
        <v>4</v>
      </c>
    </row>
    <row r="46" spans="1:21">
      <c r="B46" s="6" t="s">
        <v>62</v>
      </c>
      <c r="G46" s="6">
        <v>2</v>
      </c>
      <c r="L46" s="6">
        <v>3</v>
      </c>
      <c r="Q46" s="6">
        <v>4</v>
      </c>
      <c r="R46" s="6">
        <v>1</v>
      </c>
    </row>
    <row r="47" spans="1:21">
      <c r="C47" s="6" t="s">
        <v>63</v>
      </c>
    </row>
    <row r="48" spans="1:21">
      <c r="B48" s="6" t="s">
        <v>62</v>
      </c>
      <c r="H48" s="6">
        <v>3</v>
      </c>
      <c r="K48" s="6">
        <v>2</v>
      </c>
      <c r="Q48" s="6">
        <v>4</v>
      </c>
      <c r="R48" s="6">
        <v>1</v>
      </c>
    </row>
    <row r="50" spans="1:21">
      <c r="B50" s="6" t="s">
        <v>62</v>
      </c>
      <c r="G50" s="6">
        <v>2</v>
      </c>
      <c r="M50" s="6">
        <v>4</v>
      </c>
      <c r="P50" s="6">
        <v>3</v>
      </c>
      <c r="R50" s="6">
        <v>1</v>
      </c>
    </row>
    <row r="51" spans="1:21">
      <c r="B51" s="6" t="s">
        <v>62</v>
      </c>
      <c r="F51" s="6">
        <v>1</v>
      </c>
      <c r="L51" s="6">
        <v>3</v>
      </c>
      <c r="O51" s="6">
        <v>2</v>
      </c>
      <c r="U51" s="4">
        <v>4</v>
      </c>
    </row>
    <row r="53" spans="1:21">
      <c r="C53" s="6" t="s">
        <v>63</v>
      </c>
    </row>
    <row r="54" spans="1:21">
      <c r="B54" s="6" t="s">
        <v>62</v>
      </c>
      <c r="F54" s="6">
        <v>1</v>
      </c>
      <c r="M54" s="6">
        <v>4</v>
      </c>
      <c r="O54" s="6">
        <v>2</v>
      </c>
      <c r="T54" s="6">
        <v>3</v>
      </c>
    </row>
    <row r="55" spans="1:21">
      <c r="A55" s="3" t="s">
        <v>157</v>
      </c>
      <c r="D55" s="3" t="s">
        <v>336</v>
      </c>
      <c r="E55" s="9" t="s">
        <v>1024</v>
      </c>
      <c r="F55" s="6">
        <v>1</v>
      </c>
      <c r="K55" s="6">
        <v>2</v>
      </c>
      <c r="P55" s="6">
        <v>3</v>
      </c>
      <c r="U55" s="4">
        <v>4</v>
      </c>
    </row>
    <row r="56" spans="1:21">
      <c r="C56" s="6" t="s">
        <v>63</v>
      </c>
    </row>
    <row r="57" spans="1:21">
      <c r="B57" s="6" t="s">
        <v>62</v>
      </c>
      <c r="G57" s="6">
        <v>2</v>
      </c>
      <c r="M57" s="6">
        <v>4</v>
      </c>
      <c r="P57" s="6">
        <v>3</v>
      </c>
      <c r="R57" s="6">
        <v>1</v>
      </c>
    </row>
    <row r="59" spans="1:21">
      <c r="B59" s="6" t="s">
        <v>62</v>
      </c>
      <c r="G59" s="6">
        <v>2</v>
      </c>
      <c r="J59" s="6">
        <v>1</v>
      </c>
      <c r="P59" s="6">
        <v>3</v>
      </c>
      <c r="U59" s="4">
        <v>4</v>
      </c>
    </row>
    <row r="60" spans="1:21">
      <c r="B60" s="6" t="s">
        <v>62</v>
      </c>
      <c r="G60" s="6">
        <v>2</v>
      </c>
      <c r="L60" s="6">
        <v>3</v>
      </c>
      <c r="N60" s="6">
        <v>1</v>
      </c>
      <c r="U60" s="4">
        <v>4</v>
      </c>
    </row>
    <row r="61" spans="1:21">
      <c r="B61" s="6" t="s">
        <v>62</v>
      </c>
      <c r="F61" s="6">
        <v>1</v>
      </c>
      <c r="K61" s="6">
        <v>2</v>
      </c>
      <c r="Q61" s="6">
        <v>4</v>
      </c>
      <c r="T61" s="6">
        <v>3</v>
      </c>
    </row>
    <row r="62" spans="1:21">
      <c r="B62" s="6" t="s">
        <v>62</v>
      </c>
      <c r="G62" s="6">
        <v>2</v>
      </c>
      <c r="L62" s="6">
        <v>3</v>
      </c>
      <c r="N62" s="6">
        <v>1</v>
      </c>
      <c r="U62" s="4">
        <v>4</v>
      </c>
    </row>
    <row r="63" spans="1:21">
      <c r="B63" s="6" t="s">
        <v>62</v>
      </c>
      <c r="I63" s="6">
        <v>4</v>
      </c>
      <c r="J63" s="6">
        <v>1</v>
      </c>
      <c r="O63" s="6">
        <v>2</v>
      </c>
      <c r="T63" s="6">
        <v>3</v>
      </c>
    </row>
    <row r="64" spans="1:21">
      <c r="C64" s="6" t="s">
        <v>63</v>
      </c>
    </row>
    <row r="65" spans="1:21">
      <c r="B65" s="6" t="s">
        <v>62</v>
      </c>
      <c r="G65" s="6">
        <v>2</v>
      </c>
      <c r="J65" s="6">
        <v>1</v>
      </c>
      <c r="P65" s="6">
        <v>3</v>
      </c>
      <c r="U65" s="4">
        <v>4</v>
      </c>
    </row>
    <row r="66" spans="1:21">
      <c r="B66" s="6" t="s">
        <v>62</v>
      </c>
      <c r="H66" s="6">
        <v>3</v>
      </c>
      <c r="K66" s="6">
        <v>2</v>
      </c>
      <c r="Q66" s="6">
        <v>4</v>
      </c>
      <c r="R66" s="6">
        <v>1</v>
      </c>
    </row>
    <row r="67" spans="1:21">
      <c r="B67" s="6" t="s">
        <v>62</v>
      </c>
      <c r="H67" s="6">
        <v>3</v>
      </c>
      <c r="K67" s="6">
        <v>2</v>
      </c>
      <c r="Q67" s="6">
        <v>4</v>
      </c>
      <c r="R67" s="6">
        <v>1</v>
      </c>
    </row>
    <row r="68" spans="1:21">
      <c r="B68" s="6" t="s">
        <v>62</v>
      </c>
      <c r="G68" s="6">
        <v>2</v>
      </c>
      <c r="L68" s="6">
        <v>3</v>
      </c>
      <c r="Q68" s="6">
        <v>4</v>
      </c>
      <c r="R68" s="6">
        <v>1</v>
      </c>
    </row>
    <row r="69" spans="1:21">
      <c r="A69" s="3" t="s">
        <v>157</v>
      </c>
      <c r="D69" s="3" t="s">
        <v>380</v>
      </c>
      <c r="E69" s="9" t="s">
        <v>380</v>
      </c>
      <c r="I69" s="6">
        <v>4</v>
      </c>
      <c r="J69" s="6">
        <v>1</v>
      </c>
      <c r="P69" s="6">
        <v>3</v>
      </c>
      <c r="S69" s="6">
        <v>2</v>
      </c>
    </row>
    <row r="70" spans="1:21">
      <c r="C70" s="6" t="s">
        <v>63</v>
      </c>
    </row>
    <row r="71" spans="1:21">
      <c r="B71" s="6" t="s">
        <v>62</v>
      </c>
      <c r="H71" s="6">
        <v>3</v>
      </c>
      <c r="M71" s="6">
        <v>4</v>
      </c>
      <c r="O71" s="6">
        <v>2</v>
      </c>
      <c r="R71" s="6">
        <v>1</v>
      </c>
    </row>
    <row r="72" spans="1:21">
      <c r="B72" s="6" t="s">
        <v>62</v>
      </c>
      <c r="H72" s="6">
        <v>3</v>
      </c>
      <c r="K72" s="6">
        <v>2</v>
      </c>
      <c r="Q72" s="6">
        <v>4</v>
      </c>
      <c r="R72" s="6">
        <v>1</v>
      </c>
    </row>
    <row r="73" spans="1:21">
      <c r="B73" s="6" t="s">
        <v>62</v>
      </c>
      <c r="I73" s="6">
        <v>4</v>
      </c>
      <c r="L73" s="6">
        <v>3</v>
      </c>
      <c r="O73" s="6">
        <v>2</v>
      </c>
      <c r="R73" s="6">
        <v>1</v>
      </c>
    </row>
    <row r="74" spans="1:21">
      <c r="C74" s="6" t="s">
        <v>63</v>
      </c>
    </row>
    <row r="76" spans="1:21">
      <c r="B76" s="6" t="s">
        <v>62</v>
      </c>
      <c r="I76" s="6">
        <v>4</v>
      </c>
      <c r="L76" s="6">
        <v>3</v>
      </c>
      <c r="O76" s="6">
        <v>2</v>
      </c>
      <c r="R76" s="6">
        <v>1</v>
      </c>
    </row>
    <row r="77" spans="1:21">
      <c r="B77" s="6" t="s">
        <v>62</v>
      </c>
      <c r="F77" s="6">
        <v>1</v>
      </c>
      <c r="K77" s="6">
        <v>2</v>
      </c>
      <c r="Q77" s="6">
        <v>4</v>
      </c>
      <c r="T77" s="6">
        <v>3</v>
      </c>
    </row>
    <row r="78" spans="1:21">
      <c r="C78" s="6" t="s">
        <v>63</v>
      </c>
    </row>
    <row r="79" spans="1:21">
      <c r="B79" s="6" t="s">
        <v>62</v>
      </c>
      <c r="H79" s="6">
        <v>3</v>
      </c>
      <c r="J79" s="6">
        <v>1</v>
      </c>
      <c r="Q79" s="6">
        <v>4</v>
      </c>
      <c r="S79" s="6">
        <v>2</v>
      </c>
    </row>
    <row r="80" spans="1:21">
      <c r="B80" s="6" t="s">
        <v>62</v>
      </c>
      <c r="H80" s="6">
        <v>3</v>
      </c>
      <c r="K80" s="6">
        <v>2</v>
      </c>
      <c r="Q80" s="6">
        <v>4</v>
      </c>
      <c r="R80" s="6">
        <v>1</v>
      </c>
    </row>
    <row r="81" spans="2:21">
      <c r="B81" s="6" t="s">
        <v>62</v>
      </c>
      <c r="F81" s="6">
        <v>1</v>
      </c>
      <c r="K81" s="6">
        <v>2</v>
      </c>
      <c r="P81" s="6">
        <v>3</v>
      </c>
      <c r="U81" s="4">
        <v>4</v>
      </c>
    </row>
    <row r="83" spans="2:21">
      <c r="B83" s="6" t="s">
        <v>62</v>
      </c>
      <c r="G83" s="6">
        <v>2</v>
      </c>
      <c r="L83" s="6">
        <v>3</v>
      </c>
      <c r="Q83" s="6">
        <v>4</v>
      </c>
      <c r="R83" s="6">
        <v>1</v>
      </c>
    </row>
    <row r="84" spans="2:21">
      <c r="B84" s="6" t="s">
        <v>62</v>
      </c>
      <c r="F84" s="6">
        <v>1</v>
      </c>
      <c r="K84" s="6">
        <v>2</v>
      </c>
      <c r="P84" s="6">
        <v>3</v>
      </c>
      <c r="U84" s="4">
        <v>4</v>
      </c>
    </row>
    <row r="85" spans="2:21">
      <c r="B85" s="6" t="s">
        <v>62</v>
      </c>
      <c r="G85" s="6">
        <v>2</v>
      </c>
      <c r="L85" s="6">
        <v>3</v>
      </c>
      <c r="Q85" s="6">
        <v>4</v>
      </c>
      <c r="R85" s="6">
        <v>1</v>
      </c>
    </row>
    <row r="87" spans="2:21">
      <c r="C87" s="6" t="s">
        <v>63</v>
      </c>
    </row>
    <row r="88" spans="2:21">
      <c r="B88" s="6" t="s">
        <v>62</v>
      </c>
      <c r="G88" s="6">
        <v>2</v>
      </c>
      <c r="L88" s="6">
        <v>3</v>
      </c>
      <c r="Q88" s="6">
        <v>4</v>
      </c>
      <c r="R88" s="6">
        <v>1</v>
      </c>
    </row>
    <row r="89" spans="2:21">
      <c r="B89" s="6" t="s">
        <v>62</v>
      </c>
      <c r="I89" s="6">
        <v>4</v>
      </c>
      <c r="L89" s="6">
        <v>3</v>
      </c>
      <c r="O89" s="6">
        <v>2</v>
      </c>
      <c r="R89" s="6">
        <v>1</v>
      </c>
    </row>
    <row r="90" spans="2:21">
      <c r="B90" s="6" t="s">
        <v>62</v>
      </c>
      <c r="G90" s="6">
        <v>2</v>
      </c>
      <c r="L90" s="6">
        <v>3</v>
      </c>
      <c r="Q90" s="6">
        <v>4</v>
      </c>
      <c r="R90" s="6">
        <v>1</v>
      </c>
    </row>
    <row r="91" spans="2:21">
      <c r="B91" s="6" t="s">
        <v>62</v>
      </c>
      <c r="F91" s="6">
        <v>1</v>
      </c>
      <c r="L91" s="6">
        <v>3</v>
      </c>
      <c r="Q91" s="6">
        <v>4</v>
      </c>
      <c r="S91" s="6">
        <v>2</v>
      </c>
    </row>
    <row r="92" spans="2:21">
      <c r="B92" s="6" t="s">
        <v>62</v>
      </c>
      <c r="G92" s="6">
        <v>2</v>
      </c>
      <c r="J92" s="6">
        <v>1</v>
      </c>
      <c r="Q92" s="6">
        <v>4</v>
      </c>
      <c r="T92" s="6">
        <v>3</v>
      </c>
    </row>
    <row r="93" spans="2:21">
      <c r="B93" s="6" t="s">
        <v>62</v>
      </c>
      <c r="I93" s="6">
        <v>4</v>
      </c>
      <c r="L93" s="6">
        <v>3</v>
      </c>
      <c r="O93" s="6">
        <v>2</v>
      </c>
      <c r="R93" s="6">
        <v>1</v>
      </c>
    </row>
    <row r="95" spans="2:21">
      <c r="B95" s="6" t="s">
        <v>62</v>
      </c>
      <c r="H95" s="6">
        <v>3</v>
      </c>
      <c r="K95" s="6">
        <v>2</v>
      </c>
      <c r="Q95" s="6">
        <v>4</v>
      </c>
      <c r="R95" s="6">
        <v>1</v>
      </c>
    </row>
    <row r="96" spans="2:21">
      <c r="B96" s="6" t="s">
        <v>62</v>
      </c>
      <c r="I96" s="6">
        <v>4</v>
      </c>
      <c r="K96" s="6">
        <v>2</v>
      </c>
      <c r="P96" s="6">
        <v>3</v>
      </c>
      <c r="R96" s="6">
        <v>1</v>
      </c>
    </row>
    <row r="98" spans="1:21">
      <c r="B98" s="6" t="s">
        <v>62</v>
      </c>
      <c r="F98" s="6">
        <v>1</v>
      </c>
      <c r="K98" s="6">
        <v>2</v>
      </c>
      <c r="P98" s="6">
        <v>3</v>
      </c>
      <c r="U98" s="4">
        <v>4</v>
      </c>
    </row>
    <row r="99" spans="1:21">
      <c r="B99" s="6" t="s">
        <v>62</v>
      </c>
      <c r="I99" s="6">
        <v>4</v>
      </c>
      <c r="L99" s="6">
        <v>3</v>
      </c>
      <c r="O99" s="6">
        <v>2</v>
      </c>
      <c r="R99" s="6">
        <v>1</v>
      </c>
    </row>
    <row r="100" spans="1:21">
      <c r="B100" s="6" t="s">
        <v>62</v>
      </c>
      <c r="F100" s="6">
        <v>1</v>
      </c>
      <c r="K100" s="6">
        <v>2</v>
      </c>
      <c r="Q100" s="6">
        <v>4</v>
      </c>
      <c r="T100" s="6">
        <v>3</v>
      </c>
    </row>
    <row r="101" spans="1:21">
      <c r="B101" s="6" t="s">
        <v>62</v>
      </c>
      <c r="H101" s="6">
        <v>3</v>
      </c>
      <c r="M101" s="6">
        <v>4</v>
      </c>
      <c r="O101" s="6">
        <v>2</v>
      </c>
      <c r="R101" s="6">
        <v>1</v>
      </c>
    </row>
    <row r="103" spans="1:21">
      <c r="C103" s="6" t="s">
        <v>63</v>
      </c>
    </row>
    <row r="105" spans="1:21">
      <c r="C105" s="6" t="s">
        <v>63</v>
      </c>
    </row>
    <row r="106" spans="1:21">
      <c r="B106" s="6" t="s">
        <v>62</v>
      </c>
      <c r="I106" s="6">
        <v>4</v>
      </c>
      <c r="L106" s="6">
        <v>3</v>
      </c>
      <c r="O106" s="6">
        <v>2</v>
      </c>
      <c r="R106" s="6">
        <v>1</v>
      </c>
    </row>
    <row r="107" spans="1:21">
      <c r="A107" s="3" t="s">
        <v>157</v>
      </c>
      <c r="D107" s="3" t="s">
        <v>498</v>
      </c>
      <c r="E107" s="9" t="s">
        <v>1033</v>
      </c>
      <c r="I107" s="6">
        <v>4</v>
      </c>
      <c r="K107" s="6">
        <v>2</v>
      </c>
      <c r="P107" s="6">
        <v>3</v>
      </c>
      <c r="R107" s="6">
        <v>1</v>
      </c>
    </row>
    <row r="108" spans="1:21">
      <c r="B108" s="6" t="s">
        <v>62</v>
      </c>
      <c r="H108" s="6">
        <v>3</v>
      </c>
      <c r="M108" s="6">
        <v>4</v>
      </c>
      <c r="O108" s="6">
        <v>2</v>
      </c>
      <c r="R108" s="6">
        <v>1</v>
      </c>
    </row>
    <row r="109" spans="1:21">
      <c r="B109" s="6" t="s">
        <v>62</v>
      </c>
      <c r="I109" s="6">
        <v>4</v>
      </c>
      <c r="J109" s="6">
        <v>1</v>
      </c>
      <c r="P109" s="6">
        <v>3</v>
      </c>
      <c r="S109" s="6">
        <v>2</v>
      </c>
    </row>
    <row r="110" spans="1:21">
      <c r="B110" s="6" t="s">
        <v>62</v>
      </c>
      <c r="I110" s="6">
        <v>4</v>
      </c>
      <c r="L110" s="6">
        <v>3</v>
      </c>
      <c r="O110" s="6">
        <v>2</v>
      </c>
      <c r="R110" s="6">
        <v>1</v>
      </c>
    </row>
    <row r="111" spans="1:21">
      <c r="B111" s="6" t="s">
        <v>62</v>
      </c>
      <c r="G111" s="6">
        <v>2</v>
      </c>
      <c r="J111" s="6">
        <v>1</v>
      </c>
      <c r="P111" s="6">
        <v>3</v>
      </c>
      <c r="U111" s="4">
        <v>4</v>
      </c>
    </row>
    <row r="113" spans="2:21">
      <c r="B113" s="6" t="s">
        <v>62</v>
      </c>
      <c r="H113" s="6">
        <v>3</v>
      </c>
      <c r="M113" s="6">
        <v>4</v>
      </c>
      <c r="N113" s="6">
        <v>1</v>
      </c>
      <c r="S113" s="6">
        <v>2</v>
      </c>
    </row>
    <row r="114" spans="2:21">
      <c r="B114" s="6" t="s">
        <v>62</v>
      </c>
      <c r="H114" s="6">
        <v>3</v>
      </c>
      <c r="K114" s="6">
        <v>2</v>
      </c>
      <c r="Q114" s="6">
        <v>4</v>
      </c>
      <c r="R114" s="6">
        <v>1</v>
      </c>
    </row>
    <row r="115" spans="2:21">
      <c r="B115" s="6" t="s">
        <v>62</v>
      </c>
      <c r="H115" s="6">
        <v>3</v>
      </c>
      <c r="M115" s="6">
        <v>4</v>
      </c>
      <c r="N115" s="6">
        <v>1</v>
      </c>
      <c r="S115" s="6">
        <v>2</v>
      </c>
    </row>
    <row r="116" spans="2:21">
      <c r="B116" s="6" t="s">
        <v>62</v>
      </c>
      <c r="H116" s="6">
        <v>3</v>
      </c>
      <c r="K116" s="6">
        <v>2</v>
      </c>
      <c r="Q116" s="6">
        <v>4</v>
      </c>
      <c r="R116" s="6">
        <v>1</v>
      </c>
    </row>
    <row r="117" spans="2:21">
      <c r="B117" s="6" t="s">
        <v>62</v>
      </c>
      <c r="H117" s="6">
        <v>3</v>
      </c>
      <c r="M117" s="6">
        <v>4</v>
      </c>
      <c r="O117" s="6">
        <v>2</v>
      </c>
      <c r="R117" s="6">
        <v>1</v>
      </c>
    </row>
    <row r="118" spans="2:21">
      <c r="B118" s="6" t="s">
        <v>62</v>
      </c>
      <c r="G118" s="6">
        <v>2</v>
      </c>
      <c r="M118" s="6">
        <v>4</v>
      </c>
      <c r="P118" s="6">
        <v>3</v>
      </c>
      <c r="R118" s="6">
        <v>1</v>
      </c>
    </row>
    <row r="119" spans="2:21">
      <c r="B119" s="6" t="s">
        <v>62</v>
      </c>
      <c r="F119" s="6">
        <v>1</v>
      </c>
      <c r="L119" s="6">
        <v>3</v>
      </c>
      <c r="Q119" s="6">
        <v>4</v>
      </c>
      <c r="S119" s="6">
        <v>2</v>
      </c>
    </row>
    <row r="120" spans="2:21">
      <c r="B120" s="6" t="s">
        <v>62</v>
      </c>
      <c r="G120" s="6">
        <v>2</v>
      </c>
      <c r="M120" s="6">
        <v>4</v>
      </c>
      <c r="P120" s="6">
        <v>3</v>
      </c>
      <c r="R120" s="6">
        <v>1</v>
      </c>
    </row>
    <row r="121" spans="2:21">
      <c r="B121" s="6" t="s">
        <v>62</v>
      </c>
      <c r="G121" s="6">
        <v>2</v>
      </c>
      <c r="J121" s="6">
        <v>1</v>
      </c>
      <c r="P121" s="6">
        <v>3</v>
      </c>
      <c r="U121" s="4">
        <v>4</v>
      </c>
    </row>
    <row r="122" spans="2:21">
      <c r="B122" s="6" t="s">
        <v>62</v>
      </c>
      <c r="I122" s="6">
        <v>4</v>
      </c>
      <c r="K122" s="6">
        <v>2</v>
      </c>
      <c r="P122" s="6">
        <v>3</v>
      </c>
      <c r="R122" s="6">
        <v>1</v>
      </c>
    </row>
    <row r="123" spans="2:21">
      <c r="B123" s="6" t="s">
        <v>62</v>
      </c>
      <c r="G123" s="6">
        <v>2</v>
      </c>
      <c r="L123" s="6">
        <v>3</v>
      </c>
      <c r="Q123" s="6">
        <v>4</v>
      </c>
      <c r="R123" s="6">
        <v>1</v>
      </c>
    </row>
    <row r="125" spans="2:21">
      <c r="B125" s="6" t="s">
        <v>62</v>
      </c>
      <c r="F125" s="6">
        <v>1</v>
      </c>
      <c r="K125" s="6">
        <v>2</v>
      </c>
      <c r="P125" s="6">
        <v>3</v>
      </c>
      <c r="U125" s="4">
        <v>4</v>
      </c>
    </row>
    <row r="126" spans="2:21">
      <c r="B126" s="6" t="s">
        <v>62</v>
      </c>
      <c r="I126" s="6">
        <v>4</v>
      </c>
      <c r="K126" s="6">
        <v>2</v>
      </c>
      <c r="P126" s="6">
        <v>3</v>
      </c>
      <c r="R126" s="6">
        <v>1</v>
      </c>
    </row>
    <row r="127" spans="2:21">
      <c r="B127" s="6" t="s">
        <v>62</v>
      </c>
      <c r="I127" s="6">
        <v>4</v>
      </c>
      <c r="J127" s="6">
        <v>1</v>
      </c>
      <c r="O127" s="6">
        <v>2</v>
      </c>
      <c r="T127" s="6">
        <v>3</v>
      </c>
    </row>
    <row r="129" spans="2:21">
      <c r="B129" s="6" t="s">
        <v>62</v>
      </c>
      <c r="G129" s="6">
        <v>2</v>
      </c>
      <c r="L129" s="6">
        <v>3</v>
      </c>
      <c r="Q129" s="6">
        <v>4</v>
      </c>
      <c r="R129" s="6">
        <v>1</v>
      </c>
    </row>
    <row r="130" spans="2:21">
      <c r="C130" s="6" t="s">
        <v>63</v>
      </c>
    </row>
    <row r="131" spans="2:21">
      <c r="B131" s="6" t="s">
        <v>62</v>
      </c>
      <c r="G131" s="6">
        <v>2</v>
      </c>
      <c r="L131" s="6">
        <v>3</v>
      </c>
      <c r="Q131" s="6">
        <v>4</v>
      </c>
      <c r="R131" s="6">
        <v>1</v>
      </c>
    </row>
    <row r="132" spans="2:21">
      <c r="B132" s="6" t="s">
        <v>62</v>
      </c>
      <c r="H132" s="6">
        <v>3</v>
      </c>
      <c r="M132" s="6">
        <v>4</v>
      </c>
      <c r="N132" s="6">
        <v>1</v>
      </c>
      <c r="S132" s="6">
        <v>2</v>
      </c>
    </row>
    <row r="133" spans="2:21">
      <c r="B133" s="6" t="s">
        <v>62</v>
      </c>
      <c r="F133" s="6">
        <v>1</v>
      </c>
      <c r="K133" s="6">
        <v>2</v>
      </c>
      <c r="Q133" s="6">
        <v>4</v>
      </c>
      <c r="T133" s="6">
        <v>3</v>
      </c>
    </row>
    <row r="134" spans="2:21">
      <c r="B134" s="6" t="s">
        <v>62</v>
      </c>
      <c r="F134" s="6">
        <v>1</v>
      </c>
      <c r="K134" s="6">
        <v>2</v>
      </c>
      <c r="P134" s="6">
        <v>3</v>
      </c>
      <c r="U134" s="4">
        <v>4</v>
      </c>
    </row>
    <row r="135" spans="2:21">
      <c r="B135" s="6" t="s">
        <v>62</v>
      </c>
      <c r="G135" s="6">
        <v>2</v>
      </c>
      <c r="L135" s="6">
        <v>3</v>
      </c>
      <c r="Q135" s="6">
        <v>4</v>
      </c>
      <c r="R135" s="6">
        <v>1</v>
      </c>
    </row>
    <row r="136" spans="2:21">
      <c r="B136" s="6" t="s">
        <v>62</v>
      </c>
      <c r="H136" s="6">
        <v>3</v>
      </c>
      <c r="M136" s="6">
        <v>4</v>
      </c>
      <c r="O136" s="6">
        <v>2</v>
      </c>
      <c r="R136" s="6">
        <v>1</v>
      </c>
    </row>
    <row r="137" spans="2:21">
      <c r="B137" s="6" t="s">
        <v>62</v>
      </c>
      <c r="H137" s="6">
        <v>3</v>
      </c>
      <c r="M137" s="6">
        <v>4</v>
      </c>
      <c r="O137" s="6">
        <v>2</v>
      </c>
      <c r="R137" s="6">
        <v>1</v>
      </c>
    </row>
    <row r="138" spans="2:21">
      <c r="B138" s="6" t="s">
        <v>62</v>
      </c>
      <c r="H138" s="6">
        <v>3</v>
      </c>
      <c r="K138" s="6">
        <v>2</v>
      </c>
      <c r="Q138" s="6">
        <v>4</v>
      </c>
      <c r="R138" s="6">
        <v>1</v>
      </c>
    </row>
    <row r="139" spans="2:21">
      <c r="B139" s="6" t="s">
        <v>62</v>
      </c>
      <c r="H139" s="6">
        <v>3</v>
      </c>
      <c r="M139" s="6">
        <v>4</v>
      </c>
      <c r="N139" s="6">
        <v>1</v>
      </c>
      <c r="S139" s="6">
        <v>2</v>
      </c>
    </row>
    <row r="140" spans="2:21">
      <c r="B140" s="6" t="s">
        <v>62</v>
      </c>
      <c r="H140" s="6">
        <v>3</v>
      </c>
      <c r="J140" s="6">
        <v>1</v>
      </c>
      <c r="Q140" s="6">
        <v>4</v>
      </c>
      <c r="S140" s="6">
        <v>2</v>
      </c>
    </row>
    <row r="141" spans="2:21">
      <c r="B141" s="6" t="s">
        <v>62</v>
      </c>
      <c r="I141" s="6">
        <v>4</v>
      </c>
      <c r="K141" s="6">
        <v>2</v>
      </c>
      <c r="P141" s="6">
        <v>3</v>
      </c>
      <c r="R141" s="6">
        <v>1</v>
      </c>
    </row>
    <row r="143" spans="2:21">
      <c r="B143" s="6" t="s">
        <v>62</v>
      </c>
      <c r="F143" s="6">
        <v>1</v>
      </c>
      <c r="L143" s="6">
        <v>3</v>
      </c>
      <c r="O143" s="6">
        <v>2</v>
      </c>
      <c r="U143" s="4">
        <v>4</v>
      </c>
    </row>
    <row r="144" spans="2:21">
      <c r="B144" s="6" t="s">
        <v>62</v>
      </c>
      <c r="G144" s="6">
        <v>2</v>
      </c>
      <c r="J144" s="6">
        <v>1</v>
      </c>
      <c r="Q144" s="6">
        <v>4</v>
      </c>
      <c r="T144" s="6">
        <v>3</v>
      </c>
    </row>
    <row r="145" spans="2:21">
      <c r="B145" s="6" t="s">
        <v>62</v>
      </c>
      <c r="I145" s="6">
        <v>4</v>
      </c>
      <c r="L145" s="6">
        <v>3</v>
      </c>
      <c r="O145" s="6">
        <v>2</v>
      </c>
      <c r="R145" s="6">
        <v>1</v>
      </c>
    </row>
    <row r="146" spans="2:21">
      <c r="B146" s="6" t="s">
        <v>62</v>
      </c>
      <c r="H146" s="6">
        <v>3</v>
      </c>
      <c r="J146" s="6">
        <v>1</v>
      </c>
      <c r="Q146" s="6">
        <v>4</v>
      </c>
      <c r="S146" s="6">
        <v>2</v>
      </c>
    </row>
    <row r="147" spans="2:21">
      <c r="C147" s="6" t="s">
        <v>63</v>
      </c>
    </row>
    <row r="148" spans="2:21">
      <c r="C148" s="6" t="s">
        <v>63</v>
      </c>
    </row>
    <row r="149" spans="2:21">
      <c r="B149" s="6" t="s">
        <v>62</v>
      </c>
      <c r="G149" s="6">
        <v>2</v>
      </c>
      <c r="M149" s="6">
        <v>4</v>
      </c>
      <c r="P149" s="6">
        <v>3</v>
      </c>
      <c r="R149" s="6">
        <v>1</v>
      </c>
    </row>
    <row r="150" spans="2:21">
      <c r="B150" s="6" t="s">
        <v>62</v>
      </c>
      <c r="I150" s="6">
        <v>4</v>
      </c>
      <c r="L150" s="6">
        <v>3</v>
      </c>
      <c r="N150" s="6">
        <v>1</v>
      </c>
      <c r="S150" s="6">
        <v>2</v>
      </c>
    </row>
    <row r="151" spans="2:21">
      <c r="B151" s="6" t="s">
        <v>62</v>
      </c>
      <c r="H151" s="6">
        <v>3</v>
      </c>
      <c r="K151" s="6">
        <v>2</v>
      </c>
      <c r="Q151" s="6">
        <v>4</v>
      </c>
      <c r="R151" s="6">
        <v>1</v>
      </c>
    </row>
    <row r="152" spans="2:21">
      <c r="B152" s="6" t="s">
        <v>62</v>
      </c>
      <c r="I152" s="6">
        <v>4</v>
      </c>
      <c r="L152" s="6">
        <v>3</v>
      </c>
      <c r="O152" s="6">
        <v>2</v>
      </c>
      <c r="R152" s="6">
        <v>1</v>
      </c>
    </row>
    <row r="153" spans="2:21">
      <c r="B153" s="6" t="s">
        <v>62</v>
      </c>
      <c r="G153" s="6">
        <v>2</v>
      </c>
      <c r="M153" s="6">
        <v>4</v>
      </c>
      <c r="P153" s="6">
        <v>3</v>
      </c>
      <c r="R153" s="6">
        <v>1</v>
      </c>
    </row>
    <row r="154" spans="2:21">
      <c r="B154" s="6" t="s">
        <v>62</v>
      </c>
      <c r="I154" s="6">
        <v>4</v>
      </c>
      <c r="K154" s="6">
        <v>2</v>
      </c>
      <c r="P154" s="6">
        <v>3</v>
      </c>
      <c r="R154" s="6">
        <v>1</v>
      </c>
    </row>
    <row r="155" spans="2:21">
      <c r="B155" s="6" t="s">
        <v>62</v>
      </c>
      <c r="H155" s="6">
        <v>3</v>
      </c>
      <c r="M155" s="6">
        <v>4</v>
      </c>
      <c r="N155" s="6">
        <v>1</v>
      </c>
      <c r="S155" s="6">
        <v>2</v>
      </c>
    </row>
    <row r="156" spans="2:21">
      <c r="B156" s="6" t="s">
        <v>62</v>
      </c>
      <c r="G156" s="6">
        <v>2</v>
      </c>
      <c r="J156" s="6">
        <v>1</v>
      </c>
      <c r="P156" s="6">
        <v>3</v>
      </c>
      <c r="U156" s="4">
        <v>4</v>
      </c>
    </row>
    <row r="157" spans="2:21">
      <c r="B157" s="6" t="s">
        <v>62</v>
      </c>
      <c r="F157" s="6">
        <v>1</v>
      </c>
      <c r="M157" s="6">
        <v>4</v>
      </c>
      <c r="O157" s="6">
        <v>2</v>
      </c>
      <c r="T157" s="6">
        <v>3</v>
      </c>
    </row>
    <row r="158" spans="2:21">
      <c r="B158" s="6" t="s">
        <v>62</v>
      </c>
      <c r="F158" s="6">
        <v>1</v>
      </c>
      <c r="L158" s="6">
        <v>3</v>
      </c>
      <c r="Q158" s="6">
        <v>4</v>
      </c>
      <c r="S158" s="6">
        <v>2</v>
      </c>
    </row>
    <row r="159" spans="2:21">
      <c r="C159" s="6" t="s">
        <v>63</v>
      </c>
    </row>
    <row r="160" spans="2:21">
      <c r="B160" s="6" t="s">
        <v>62</v>
      </c>
      <c r="H160" s="6">
        <v>3</v>
      </c>
      <c r="K160" s="6">
        <v>2</v>
      </c>
      <c r="Q160" s="6">
        <v>4</v>
      </c>
      <c r="R160" s="6">
        <v>1</v>
      </c>
    </row>
    <row r="162" spans="2:21">
      <c r="B162" s="6" t="s">
        <v>62</v>
      </c>
      <c r="F162" s="6">
        <v>1</v>
      </c>
      <c r="K162" s="6">
        <v>2</v>
      </c>
      <c r="P162" s="6">
        <v>3</v>
      </c>
      <c r="U162" s="4">
        <v>4</v>
      </c>
    </row>
    <row r="165" spans="2:21">
      <c r="B165" s="6" t="s">
        <v>62</v>
      </c>
      <c r="F165" s="6">
        <v>1</v>
      </c>
      <c r="K165" s="6">
        <v>2</v>
      </c>
      <c r="P165" s="6">
        <v>3</v>
      </c>
      <c r="U165" s="4">
        <v>4</v>
      </c>
    </row>
    <row r="166" spans="2:21">
      <c r="B166" s="6" t="s">
        <v>62</v>
      </c>
      <c r="H166" s="6">
        <v>3</v>
      </c>
      <c r="M166" s="6">
        <v>4</v>
      </c>
      <c r="O166" s="6">
        <v>2</v>
      </c>
      <c r="R166" s="6">
        <v>1</v>
      </c>
    </row>
    <row r="167" spans="2:21">
      <c r="B167" s="6" t="s">
        <v>62</v>
      </c>
      <c r="I167" s="6">
        <v>4</v>
      </c>
      <c r="K167" s="6">
        <v>2</v>
      </c>
      <c r="N167" s="6">
        <v>1</v>
      </c>
      <c r="T167" s="6">
        <v>3</v>
      </c>
    </row>
    <row r="168" spans="2:21">
      <c r="B168" s="6" t="s">
        <v>62</v>
      </c>
      <c r="G168" s="6">
        <v>2</v>
      </c>
      <c r="M168" s="6">
        <v>4</v>
      </c>
      <c r="P168" s="6">
        <v>3</v>
      </c>
      <c r="R168" s="6">
        <v>1</v>
      </c>
    </row>
    <row r="169" spans="2:21">
      <c r="B169" s="6" t="s">
        <v>62</v>
      </c>
      <c r="H169" s="6">
        <v>3</v>
      </c>
      <c r="M169" s="6">
        <v>4</v>
      </c>
      <c r="N169" s="6">
        <v>1</v>
      </c>
      <c r="S169" s="6">
        <v>2</v>
      </c>
    </row>
    <row r="170" spans="2:21">
      <c r="C170" s="6" t="s">
        <v>63</v>
      </c>
    </row>
    <row r="171" spans="2:21">
      <c r="B171" s="6" t="s">
        <v>62</v>
      </c>
      <c r="G171" s="6">
        <v>2</v>
      </c>
      <c r="M171" s="6">
        <v>4</v>
      </c>
      <c r="P171" s="6">
        <v>3</v>
      </c>
      <c r="R171" s="6">
        <v>1</v>
      </c>
    </row>
    <row r="172" spans="2:21">
      <c r="B172" s="6" t="s">
        <v>62</v>
      </c>
      <c r="I172" s="6">
        <v>4</v>
      </c>
      <c r="L172" s="6">
        <v>3</v>
      </c>
      <c r="O172" s="6">
        <v>2</v>
      </c>
      <c r="R172" s="6">
        <v>1</v>
      </c>
    </row>
    <row r="173" spans="2:21">
      <c r="B173" s="6" t="s">
        <v>62</v>
      </c>
      <c r="G173" s="6">
        <v>2</v>
      </c>
      <c r="L173" s="6">
        <v>3</v>
      </c>
      <c r="Q173" s="6">
        <v>4</v>
      </c>
      <c r="R173" s="6">
        <v>1</v>
      </c>
    </row>
    <row r="174" spans="2:21">
      <c r="B174" s="6" t="s">
        <v>62</v>
      </c>
      <c r="G174" s="6">
        <v>2</v>
      </c>
      <c r="L174" s="6">
        <v>3</v>
      </c>
      <c r="Q174" s="6">
        <v>4</v>
      </c>
      <c r="R174" s="6">
        <v>1</v>
      </c>
    </row>
    <row r="175" spans="2:21">
      <c r="B175" s="6" t="s">
        <v>62</v>
      </c>
      <c r="F175" s="6">
        <v>1</v>
      </c>
      <c r="K175" s="6">
        <v>2</v>
      </c>
      <c r="Q175" s="6">
        <v>4</v>
      </c>
      <c r="T175" s="6">
        <v>3</v>
      </c>
    </row>
    <row r="176" spans="2:21">
      <c r="B176" s="6" t="s">
        <v>62</v>
      </c>
      <c r="H176" s="6">
        <v>3</v>
      </c>
      <c r="K176" s="6">
        <v>2</v>
      </c>
      <c r="Q176" s="6">
        <v>4</v>
      </c>
      <c r="R176" s="6">
        <v>1</v>
      </c>
    </row>
    <row r="177" spans="2:21">
      <c r="B177" s="6" t="s">
        <v>62</v>
      </c>
      <c r="H177" s="6">
        <v>3</v>
      </c>
      <c r="J177" s="6">
        <v>1</v>
      </c>
      <c r="Q177" s="6">
        <v>4</v>
      </c>
      <c r="S177" s="6">
        <v>2</v>
      </c>
    </row>
    <row r="178" spans="2:21">
      <c r="B178" s="6" t="s">
        <v>62</v>
      </c>
      <c r="H178" s="6">
        <v>3</v>
      </c>
      <c r="K178" s="6">
        <v>2</v>
      </c>
      <c r="Q178" s="6">
        <v>4</v>
      </c>
      <c r="R178" s="6">
        <v>1</v>
      </c>
    </row>
    <row r="180" spans="2:21">
      <c r="C180" s="6" t="s">
        <v>63</v>
      </c>
    </row>
    <row r="181" spans="2:21">
      <c r="B181" s="6" t="s">
        <v>62</v>
      </c>
      <c r="I181" s="6">
        <v>4</v>
      </c>
      <c r="L181" s="6">
        <v>3</v>
      </c>
      <c r="O181" s="6">
        <v>2</v>
      </c>
      <c r="R181" s="6">
        <v>1</v>
      </c>
    </row>
    <row r="185" spans="2:21">
      <c r="B185" s="6" t="s">
        <v>62</v>
      </c>
      <c r="F185" s="6">
        <v>1</v>
      </c>
      <c r="L185" s="6">
        <v>3</v>
      </c>
      <c r="O185" s="6">
        <v>2</v>
      </c>
      <c r="U185" s="4">
        <v>4</v>
      </c>
    </row>
    <row r="186" spans="2:21">
      <c r="B186" s="6" t="s">
        <v>62</v>
      </c>
      <c r="G186" s="6">
        <v>2</v>
      </c>
      <c r="L186" s="6">
        <v>3</v>
      </c>
      <c r="Q186" s="6">
        <v>4</v>
      </c>
      <c r="R186" s="6">
        <v>1</v>
      </c>
    </row>
    <row r="189" spans="2:21">
      <c r="B189" s="6" t="s">
        <v>62</v>
      </c>
      <c r="F189" s="6">
        <v>1</v>
      </c>
      <c r="K189" s="6">
        <v>2</v>
      </c>
      <c r="P189" s="6">
        <v>3</v>
      </c>
      <c r="U189" s="4">
        <v>4</v>
      </c>
    </row>
    <row r="190" spans="2:21">
      <c r="B190" s="6" t="s">
        <v>62</v>
      </c>
      <c r="I190" s="6">
        <v>4</v>
      </c>
      <c r="L190" s="6">
        <v>3</v>
      </c>
      <c r="O190" s="6">
        <v>2</v>
      </c>
      <c r="R190" s="6">
        <v>1</v>
      </c>
    </row>
    <row r="192" spans="2:21">
      <c r="B192" s="6" t="s">
        <v>62</v>
      </c>
      <c r="G192" s="6">
        <v>2</v>
      </c>
      <c r="M192" s="6">
        <v>4</v>
      </c>
      <c r="P192" s="6">
        <v>3</v>
      </c>
      <c r="R192" s="6">
        <v>1</v>
      </c>
    </row>
    <row r="193" spans="2:21">
      <c r="B193" s="6" t="s">
        <v>62</v>
      </c>
      <c r="F193" s="6">
        <v>1</v>
      </c>
      <c r="K193" s="6">
        <v>2</v>
      </c>
      <c r="P193" s="6">
        <v>3</v>
      </c>
      <c r="U193" s="4">
        <v>4</v>
      </c>
    </row>
    <row r="194" spans="2:21">
      <c r="B194" s="6" t="s">
        <v>62</v>
      </c>
      <c r="I194" s="6">
        <v>4</v>
      </c>
      <c r="L194" s="6">
        <v>3</v>
      </c>
      <c r="O194" s="6">
        <v>2</v>
      </c>
      <c r="R194" s="6">
        <v>1</v>
      </c>
    </row>
    <row r="195" spans="2:21">
      <c r="C195" s="6" t="s">
        <v>63</v>
      </c>
    </row>
    <row r="197" spans="2:21">
      <c r="C197" s="6" t="s">
        <v>63</v>
      </c>
    </row>
    <row r="198" spans="2:21">
      <c r="B198" s="6" t="s">
        <v>62</v>
      </c>
      <c r="I198" s="6">
        <v>4</v>
      </c>
      <c r="K198" s="6">
        <v>2</v>
      </c>
      <c r="P198" s="6">
        <v>3</v>
      </c>
      <c r="R198" s="6">
        <v>1</v>
      </c>
    </row>
    <row r="199" spans="2:21">
      <c r="B199" s="6" t="s">
        <v>62</v>
      </c>
      <c r="F199" s="6">
        <v>1</v>
      </c>
      <c r="K199" s="6">
        <v>2</v>
      </c>
      <c r="Q199" s="6">
        <v>4</v>
      </c>
      <c r="T199" s="6">
        <v>3</v>
      </c>
    </row>
    <row r="200" spans="2:21">
      <c r="B200" s="6" t="s">
        <v>62</v>
      </c>
      <c r="G200" s="6">
        <v>2</v>
      </c>
      <c r="L200" s="6">
        <v>3</v>
      </c>
      <c r="Q200" s="6">
        <v>4</v>
      </c>
      <c r="R200" s="6">
        <v>1</v>
      </c>
    </row>
    <row r="202" spans="2:21">
      <c r="C202" s="6" t="s">
        <v>63</v>
      </c>
    </row>
    <row r="203" spans="2:21">
      <c r="B203" s="6" t="s">
        <v>62</v>
      </c>
      <c r="G203" s="6">
        <v>2</v>
      </c>
      <c r="L203" s="6">
        <v>3</v>
      </c>
      <c r="Q203" s="6">
        <v>4</v>
      </c>
      <c r="R203" s="6">
        <v>1</v>
      </c>
    </row>
    <row r="204" spans="2:21">
      <c r="B204" s="6" t="s">
        <v>62</v>
      </c>
      <c r="G204" s="6">
        <v>2</v>
      </c>
      <c r="M204" s="6">
        <v>4</v>
      </c>
      <c r="P204" s="6">
        <v>3</v>
      </c>
      <c r="R204" s="6">
        <v>1</v>
      </c>
    </row>
    <row r="205" spans="2:21">
      <c r="B205" s="6" t="s">
        <v>62</v>
      </c>
      <c r="F205" s="6">
        <v>1</v>
      </c>
      <c r="K205" s="6">
        <v>2</v>
      </c>
      <c r="Q205" s="6">
        <v>4</v>
      </c>
      <c r="T205" s="6">
        <v>3</v>
      </c>
    </row>
    <row r="206" spans="2:21">
      <c r="B206" s="6" t="s">
        <v>62</v>
      </c>
      <c r="H206" s="6">
        <v>3</v>
      </c>
      <c r="M206" s="6">
        <v>4</v>
      </c>
      <c r="O206" s="6">
        <v>2</v>
      </c>
      <c r="R206" s="6">
        <v>1</v>
      </c>
    </row>
    <row r="207" spans="2:21">
      <c r="B207" s="6" t="s">
        <v>62</v>
      </c>
      <c r="F207" s="6">
        <v>1</v>
      </c>
      <c r="K207" s="6">
        <v>2</v>
      </c>
      <c r="Q207" s="6">
        <v>4</v>
      </c>
      <c r="T207" s="6">
        <v>3</v>
      </c>
    </row>
    <row r="208" spans="2:21">
      <c r="B208" s="6" t="s">
        <v>62</v>
      </c>
      <c r="G208" s="6">
        <v>2</v>
      </c>
      <c r="L208" s="6">
        <v>3</v>
      </c>
      <c r="Q208" s="6">
        <v>4</v>
      </c>
      <c r="R208" s="6">
        <v>1</v>
      </c>
    </row>
    <row r="209" spans="2:20">
      <c r="B209" s="6" t="s">
        <v>62</v>
      </c>
      <c r="G209" s="6">
        <v>2</v>
      </c>
      <c r="L209" s="6">
        <v>3</v>
      </c>
      <c r="Q209" s="6">
        <v>4</v>
      </c>
      <c r="R209" s="6">
        <v>1</v>
      </c>
    </row>
    <row r="210" spans="2:20">
      <c r="B210" s="6" t="s">
        <v>62</v>
      </c>
      <c r="G210" s="6">
        <v>2</v>
      </c>
      <c r="L210" s="6">
        <v>3</v>
      </c>
      <c r="Q210" s="6">
        <v>4</v>
      </c>
      <c r="R210" s="6">
        <v>1</v>
      </c>
    </row>
    <row r="211" spans="2:20">
      <c r="B211" s="6" t="s">
        <v>62</v>
      </c>
    </row>
    <row r="212" spans="2:20">
      <c r="B212" s="6" t="s">
        <v>62</v>
      </c>
      <c r="I212" s="6">
        <v>4</v>
      </c>
      <c r="L212" s="6">
        <v>3</v>
      </c>
      <c r="O212" s="6">
        <v>2</v>
      </c>
      <c r="R212" s="6">
        <v>1</v>
      </c>
    </row>
    <row r="213" spans="2:20">
      <c r="C213" s="6" t="s">
        <v>63</v>
      </c>
    </row>
    <row r="214" spans="2:20">
      <c r="B214" s="6" t="s">
        <v>62</v>
      </c>
      <c r="I214" s="6">
        <v>4</v>
      </c>
      <c r="L214" s="6">
        <v>3</v>
      </c>
      <c r="N214" s="6">
        <v>1</v>
      </c>
      <c r="S214" s="6">
        <v>2</v>
      </c>
    </row>
    <row r="215" spans="2:20">
      <c r="B215" s="6" t="s">
        <v>62</v>
      </c>
      <c r="F215" s="6">
        <v>1</v>
      </c>
      <c r="K215" s="6">
        <v>2</v>
      </c>
      <c r="Q215" s="6">
        <v>4</v>
      </c>
      <c r="T215" s="6">
        <v>3</v>
      </c>
    </row>
    <row r="216" spans="2:20">
      <c r="B216" s="6" t="s">
        <v>62</v>
      </c>
      <c r="H216" s="6">
        <v>3</v>
      </c>
      <c r="M216" s="6">
        <v>4</v>
      </c>
      <c r="O216" s="6">
        <v>2</v>
      </c>
      <c r="R216" s="6">
        <v>1</v>
      </c>
    </row>
    <row r="217" spans="2:20">
      <c r="B217" s="6" t="s">
        <v>62</v>
      </c>
      <c r="G217" s="6">
        <v>2</v>
      </c>
      <c r="L217" s="6">
        <v>3</v>
      </c>
      <c r="Q217" s="6">
        <v>4</v>
      </c>
      <c r="R217" s="6">
        <v>1</v>
      </c>
    </row>
    <row r="218" spans="2:20">
      <c r="B218" s="6" t="s">
        <v>62</v>
      </c>
      <c r="G218" s="6">
        <v>2</v>
      </c>
      <c r="M218" s="6">
        <v>4</v>
      </c>
      <c r="P218" s="6">
        <v>3</v>
      </c>
      <c r="R218" s="6">
        <v>1</v>
      </c>
    </row>
    <row r="219" spans="2:20">
      <c r="B219" s="6" t="s">
        <v>62</v>
      </c>
      <c r="H219" s="6">
        <v>3</v>
      </c>
      <c r="M219" s="6">
        <v>4</v>
      </c>
      <c r="O219" s="6">
        <v>2</v>
      </c>
      <c r="R219" s="6">
        <v>1</v>
      </c>
    </row>
    <row r="220" spans="2:20">
      <c r="B220" s="6" t="s">
        <v>62</v>
      </c>
      <c r="G220" s="6">
        <v>2</v>
      </c>
      <c r="L220" s="6">
        <v>3</v>
      </c>
      <c r="Q220" s="6">
        <v>4</v>
      </c>
      <c r="R220" s="6">
        <v>1</v>
      </c>
    </row>
    <row r="221" spans="2:20">
      <c r="C221" s="6" t="s">
        <v>63</v>
      </c>
    </row>
    <row r="222" spans="2:20">
      <c r="B222" s="6" t="s">
        <v>62</v>
      </c>
      <c r="G222" s="6">
        <v>2</v>
      </c>
      <c r="L222" s="6">
        <v>3</v>
      </c>
      <c r="Q222" s="6">
        <v>4</v>
      </c>
      <c r="R222" s="6">
        <v>1</v>
      </c>
    </row>
    <row r="223" spans="2:20">
      <c r="C223" s="6" t="s">
        <v>63</v>
      </c>
    </row>
    <row r="224" spans="2:20">
      <c r="B224" s="6" t="s">
        <v>62</v>
      </c>
      <c r="H224" s="6">
        <v>3</v>
      </c>
      <c r="J224" s="6">
        <v>1</v>
      </c>
      <c r="Q224" s="6">
        <v>4</v>
      </c>
      <c r="S224" s="6">
        <v>2</v>
      </c>
    </row>
    <row r="226" spans="2:21">
      <c r="B226" s="6" t="s">
        <v>62</v>
      </c>
      <c r="G226" s="6">
        <v>2</v>
      </c>
      <c r="J226" s="6">
        <v>1</v>
      </c>
      <c r="Q226" s="6">
        <v>4</v>
      </c>
      <c r="T226" s="6">
        <v>3</v>
      </c>
    </row>
    <row r="227" spans="2:21">
      <c r="B227" s="6" t="s">
        <v>62</v>
      </c>
      <c r="G227" s="6">
        <v>2</v>
      </c>
      <c r="L227" s="6">
        <v>3</v>
      </c>
      <c r="Q227" s="6">
        <v>4</v>
      </c>
      <c r="R227" s="6">
        <v>1</v>
      </c>
    </row>
    <row r="228" spans="2:21">
      <c r="B228" s="6" t="s">
        <v>62</v>
      </c>
      <c r="F228" s="6">
        <v>1</v>
      </c>
      <c r="K228" s="6">
        <v>2</v>
      </c>
      <c r="Q228" s="6">
        <v>4</v>
      </c>
      <c r="T228" s="6">
        <v>3</v>
      </c>
    </row>
    <row r="229" spans="2:21">
      <c r="B229" s="6" t="s">
        <v>62</v>
      </c>
      <c r="I229" s="6">
        <v>4</v>
      </c>
      <c r="L229" s="6">
        <v>3</v>
      </c>
      <c r="O229" s="6">
        <v>2</v>
      </c>
      <c r="R229" s="6">
        <v>1</v>
      </c>
    </row>
    <row r="230" spans="2:21">
      <c r="B230" s="6" t="s">
        <v>62</v>
      </c>
    </row>
    <row r="231" spans="2:21">
      <c r="B231" s="6" t="s">
        <v>62</v>
      </c>
      <c r="F231" s="6">
        <v>1</v>
      </c>
      <c r="K231" s="6">
        <v>2</v>
      </c>
      <c r="P231" s="6">
        <v>3</v>
      </c>
      <c r="U231" s="4">
        <v>4</v>
      </c>
    </row>
    <row r="232" spans="2:21">
      <c r="B232" s="6" t="s">
        <v>62</v>
      </c>
      <c r="H232" s="6">
        <v>3</v>
      </c>
      <c r="J232" s="6">
        <v>1</v>
      </c>
      <c r="O232" s="6">
        <v>2</v>
      </c>
      <c r="U232" s="4">
        <v>4</v>
      </c>
    </row>
    <row r="233" spans="2:21">
      <c r="B233" s="6" t="s">
        <v>62</v>
      </c>
      <c r="H233" s="6">
        <v>3</v>
      </c>
      <c r="M233" s="6">
        <v>4</v>
      </c>
      <c r="O233" s="6">
        <v>2</v>
      </c>
      <c r="R233" s="6">
        <v>1</v>
      </c>
    </row>
    <row r="234" spans="2:21">
      <c r="B234" s="6" t="s">
        <v>62</v>
      </c>
      <c r="F234" s="6">
        <v>1</v>
      </c>
      <c r="K234" s="6">
        <v>2</v>
      </c>
      <c r="P234" s="6">
        <v>3</v>
      </c>
      <c r="U234" s="4">
        <v>4</v>
      </c>
    </row>
    <row r="235" spans="2:21">
      <c r="B235" s="6" t="s">
        <v>62</v>
      </c>
      <c r="F235" s="6">
        <v>1</v>
      </c>
      <c r="K235" s="6">
        <v>2</v>
      </c>
      <c r="P235" s="6">
        <v>3</v>
      </c>
      <c r="U235" s="4">
        <v>4</v>
      </c>
    </row>
    <row r="236" spans="2:21">
      <c r="B236" s="6" t="s">
        <v>62</v>
      </c>
      <c r="H236" s="6">
        <v>3</v>
      </c>
      <c r="M236" s="6">
        <v>4</v>
      </c>
      <c r="N236" s="6">
        <v>1</v>
      </c>
      <c r="S236" s="6">
        <v>2</v>
      </c>
    </row>
    <row r="237" spans="2:21">
      <c r="B237" s="6" t="s">
        <v>62</v>
      </c>
      <c r="F237" s="6">
        <v>1</v>
      </c>
      <c r="M237" s="6">
        <v>4</v>
      </c>
      <c r="P237" s="6">
        <v>3</v>
      </c>
      <c r="S237" s="6">
        <v>2</v>
      </c>
    </row>
    <row r="238" spans="2:21">
      <c r="C238" s="6" t="s">
        <v>63</v>
      </c>
    </row>
    <row r="240" spans="2:21">
      <c r="C240" s="6" t="s">
        <v>63</v>
      </c>
    </row>
    <row r="241" spans="1:21">
      <c r="B241" s="6" t="s">
        <v>62</v>
      </c>
      <c r="F241" s="6">
        <v>1</v>
      </c>
      <c r="K241" s="6">
        <v>2</v>
      </c>
      <c r="P241" s="6">
        <v>3</v>
      </c>
      <c r="U241" s="4">
        <v>4</v>
      </c>
    </row>
    <row r="242" spans="1:21">
      <c r="B242" s="6" t="s">
        <v>62</v>
      </c>
      <c r="F242" s="6">
        <v>1</v>
      </c>
      <c r="L242" s="6">
        <v>3</v>
      </c>
      <c r="Q242" s="6">
        <v>4</v>
      </c>
      <c r="S242" s="6">
        <v>2</v>
      </c>
    </row>
    <row r="243" spans="1:21">
      <c r="B243" s="6" t="s">
        <v>62</v>
      </c>
      <c r="G243" s="6">
        <v>2</v>
      </c>
      <c r="L243" s="6">
        <v>3</v>
      </c>
      <c r="Q243" s="6">
        <v>4</v>
      </c>
      <c r="R243" s="6">
        <v>1</v>
      </c>
    </row>
    <row r="244" spans="1:21">
      <c r="B244" s="6" t="s">
        <v>62</v>
      </c>
      <c r="H244" s="6">
        <v>3</v>
      </c>
      <c r="K244" s="6">
        <v>2</v>
      </c>
      <c r="Q244" s="6">
        <v>4</v>
      </c>
      <c r="R244" s="6">
        <v>1</v>
      </c>
    </row>
    <row r="245" spans="1:21">
      <c r="B245" s="6" t="s">
        <v>62</v>
      </c>
      <c r="H245" s="6">
        <v>3</v>
      </c>
      <c r="K245" s="6">
        <v>2</v>
      </c>
      <c r="Q245" s="6">
        <v>4</v>
      </c>
      <c r="R245" s="6">
        <v>1</v>
      </c>
    </row>
    <row r="247" spans="1:21">
      <c r="B247" s="6" t="s">
        <v>62</v>
      </c>
      <c r="H247" s="6">
        <v>3</v>
      </c>
      <c r="K247" s="6">
        <v>2</v>
      </c>
      <c r="Q247" s="6">
        <v>4</v>
      </c>
      <c r="R247" s="6">
        <v>1</v>
      </c>
    </row>
    <row r="248" spans="1:21">
      <c r="B248" s="6" t="s">
        <v>62</v>
      </c>
      <c r="G248" s="6">
        <v>2</v>
      </c>
      <c r="M248" s="6">
        <v>4</v>
      </c>
      <c r="P248" s="6">
        <v>3</v>
      </c>
      <c r="R248" s="6">
        <v>1</v>
      </c>
    </row>
    <row r="250" spans="1:21">
      <c r="A250" s="14">
        <v>27</v>
      </c>
      <c r="B250" s="15"/>
      <c r="C250" s="15"/>
      <c r="D250" s="14">
        <v>28</v>
      </c>
      <c r="E250" s="18"/>
      <c r="F250" s="15">
        <v>29</v>
      </c>
      <c r="G250" s="15"/>
      <c r="H250" s="15"/>
      <c r="I250" s="15"/>
      <c r="J250" s="15"/>
      <c r="K250" s="15"/>
      <c r="L250" s="15"/>
      <c r="M250" s="15"/>
      <c r="N250" s="15"/>
      <c r="O250" s="15"/>
      <c r="P250" s="15"/>
      <c r="Q250" s="15"/>
      <c r="R250" s="15"/>
      <c r="S250" s="15"/>
      <c r="T250" s="15"/>
      <c r="U250" s="16"/>
    </row>
    <row r="251" spans="1:21">
      <c r="A251" s="72" t="s">
        <v>31</v>
      </c>
      <c r="D251" s="3" t="s">
        <v>32</v>
      </c>
      <c r="F251" s="6" t="s">
        <v>33</v>
      </c>
    </row>
    <row r="252" spans="1:21">
      <c r="A252" s="20" t="s">
        <v>157</v>
      </c>
      <c r="B252" s="21" t="s">
        <v>62</v>
      </c>
      <c r="C252" s="21" t="s">
        <v>63</v>
      </c>
      <c r="D252" s="20" t="s">
        <v>44</v>
      </c>
      <c r="E252" s="22" t="s">
        <v>988</v>
      </c>
      <c r="F252" s="21" t="s">
        <v>158</v>
      </c>
      <c r="G252" s="21" t="s">
        <v>159</v>
      </c>
      <c r="H252" s="21" t="s">
        <v>160</v>
      </c>
      <c r="I252" s="21" t="s">
        <v>161</v>
      </c>
      <c r="J252" s="21" t="s">
        <v>162</v>
      </c>
      <c r="K252" s="21" t="s">
        <v>163</v>
      </c>
      <c r="L252" s="21" t="s">
        <v>164</v>
      </c>
      <c r="M252" s="21" t="s">
        <v>165</v>
      </c>
      <c r="N252" s="21" t="s">
        <v>166</v>
      </c>
      <c r="O252" s="21" t="s">
        <v>167</v>
      </c>
      <c r="P252" s="21" t="s">
        <v>168</v>
      </c>
      <c r="Q252" s="21" t="s">
        <v>169</v>
      </c>
      <c r="R252" s="21" t="s">
        <v>170</v>
      </c>
      <c r="S252" s="21" t="s">
        <v>171</v>
      </c>
      <c r="T252" s="21" t="s">
        <v>172</v>
      </c>
      <c r="U252" s="17" t="s">
        <v>173</v>
      </c>
    </row>
    <row r="253" spans="1:21">
      <c r="A253" s="21"/>
      <c r="B253" s="21"/>
      <c r="C253" s="21"/>
      <c r="D253" s="20"/>
      <c r="E253" s="22"/>
      <c r="F253" s="21"/>
      <c r="G253" s="21"/>
      <c r="H253" s="21"/>
      <c r="I253" s="21"/>
      <c r="J253" s="21"/>
      <c r="K253" s="21"/>
      <c r="L253" s="21"/>
      <c r="M253" s="21"/>
      <c r="N253" s="21"/>
      <c r="O253" s="21"/>
      <c r="P253" s="21"/>
      <c r="Q253" s="21"/>
      <c r="R253" s="21"/>
      <c r="S253" s="21"/>
      <c r="T253" s="21"/>
      <c r="U253" s="21"/>
    </row>
    <row r="254" spans="1:21">
      <c r="A254" s="40">
        <f>COUNTIF(A4:A248,"Already use (please specify which traders below)")</f>
        <v>0</v>
      </c>
      <c r="B254" s="40">
        <f>COUNTIF(B4:B248,"yes")</f>
        <v>170</v>
      </c>
      <c r="C254" s="45">
        <f>COUNTIF(C4:C248,"no")</f>
        <v>40</v>
      </c>
      <c r="D254" s="50">
        <f>COUNTIF(D4:D248,"*")</f>
        <v>4</v>
      </c>
      <c r="E254" s="40">
        <f>COUNTIF(E4:E248,"*")</f>
        <v>4</v>
      </c>
    </row>
    <row r="255" spans="1:21">
      <c r="D255" s="25" t="s">
        <v>1023</v>
      </c>
      <c r="E255" s="9">
        <f>COUNTIF(E4:E248,"Word of mouth")</f>
        <v>1</v>
      </c>
    </row>
    <row r="256" spans="1:21">
      <c r="D256" s="25" t="s">
        <v>380</v>
      </c>
      <c r="E256" s="9">
        <f>COUNTIF(E4:E248,"Telephone")</f>
        <v>1</v>
      </c>
    </row>
    <row r="257" spans="4:5">
      <c r="D257" s="25" t="s">
        <v>1033</v>
      </c>
      <c r="E257" s="9">
        <f>COUNTIF(E4:E248,"Email, town council")</f>
        <v>1</v>
      </c>
    </row>
    <row r="258" spans="4:5">
      <c r="D258" s="25" t="s">
        <v>1024</v>
      </c>
      <c r="E258" s="9">
        <f>COUNTIF(E4:E248,"Web, ad hoc")</f>
        <v>1</v>
      </c>
    </row>
    <row r="263" spans="4:5">
      <c r="E263" s="9">
        <f>SUM(SUM(E255:E261))</f>
        <v>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C254"/>
  <sheetViews>
    <sheetView workbookViewId="0">
      <selection sqref="A1:C1048576"/>
    </sheetView>
  </sheetViews>
  <sheetFormatPr defaultRowHeight="12.75"/>
  <cols>
    <col min="1" max="1" width="9.140625" style="3"/>
    <col min="2" max="2" width="9.140625" style="6"/>
    <col min="3" max="3" width="9.140625" style="4"/>
  </cols>
  <sheetData>
    <row r="1" spans="1:3">
      <c r="A1" s="14">
        <v>1</v>
      </c>
      <c r="B1" s="15"/>
      <c r="C1" s="16"/>
    </row>
    <row r="2" spans="1:3">
      <c r="A2" s="3" t="s">
        <v>5</v>
      </c>
    </row>
    <row r="3" spans="1:3">
      <c r="A3" s="20" t="s">
        <v>35</v>
      </c>
      <c r="B3" s="21" t="s">
        <v>36</v>
      </c>
      <c r="C3" s="17" t="s">
        <v>37</v>
      </c>
    </row>
    <row r="4" spans="1:3">
      <c r="B4" s="6" t="s">
        <v>36</v>
      </c>
    </row>
    <row r="5" spans="1:3">
      <c r="B5" s="6" t="s">
        <v>36</v>
      </c>
    </row>
    <row r="6" spans="1:3">
      <c r="B6" s="6" t="s">
        <v>36</v>
      </c>
    </row>
    <row r="7" spans="1:3">
      <c r="A7" s="3" t="s">
        <v>35</v>
      </c>
    </row>
    <row r="8" spans="1:3">
      <c r="B8" s="6" t="s">
        <v>36</v>
      </c>
    </row>
    <row r="9" spans="1:3">
      <c r="A9" s="3" t="s">
        <v>35</v>
      </c>
    </row>
    <row r="10" spans="1:3">
      <c r="B10" s="6" t="s">
        <v>36</v>
      </c>
    </row>
    <row r="11" spans="1:3">
      <c r="B11" s="6" t="s">
        <v>36</v>
      </c>
    </row>
    <row r="12" spans="1:3">
      <c r="B12" s="6" t="s">
        <v>36</v>
      </c>
    </row>
    <row r="13" spans="1:3">
      <c r="B13" s="6" t="s">
        <v>36</v>
      </c>
    </row>
    <row r="14" spans="1:3">
      <c r="B14" s="6" t="s">
        <v>36</v>
      </c>
    </row>
    <row r="15" spans="1:3">
      <c r="A15" s="3" t="s">
        <v>35</v>
      </c>
    </row>
    <row r="16" spans="1:3">
      <c r="B16" s="6" t="s">
        <v>36</v>
      </c>
    </row>
    <row r="17" spans="1:2">
      <c r="B17" s="6" t="s">
        <v>36</v>
      </c>
    </row>
    <row r="18" spans="1:2">
      <c r="B18" s="6" t="s">
        <v>36</v>
      </c>
    </row>
    <row r="19" spans="1:2">
      <c r="B19" s="6" t="s">
        <v>36</v>
      </c>
    </row>
    <row r="20" spans="1:2">
      <c r="B20" s="6" t="s">
        <v>36</v>
      </c>
    </row>
    <row r="21" spans="1:2">
      <c r="A21" s="3" t="s">
        <v>35</v>
      </c>
    </row>
    <row r="22" spans="1:2">
      <c r="A22" s="3" t="s">
        <v>35</v>
      </c>
    </row>
    <row r="23" spans="1:2">
      <c r="A23" s="3" t="s">
        <v>35</v>
      </c>
    </row>
    <row r="24" spans="1:2">
      <c r="A24" s="3" t="s">
        <v>35</v>
      </c>
    </row>
    <row r="25" spans="1:2">
      <c r="A25" s="3" t="s">
        <v>35</v>
      </c>
    </row>
    <row r="26" spans="1:2">
      <c r="A26" s="3" t="s">
        <v>35</v>
      </c>
    </row>
    <row r="27" spans="1:2">
      <c r="A27" s="3" t="s">
        <v>35</v>
      </c>
    </row>
    <row r="28" spans="1:2">
      <c r="A28" s="3" t="s">
        <v>35</v>
      </c>
    </row>
    <row r="29" spans="1:2">
      <c r="A29" s="3" t="s">
        <v>35</v>
      </c>
    </row>
    <row r="30" spans="1:2">
      <c r="A30" s="3" t="s">
        <v>35</v>
      </c>
    </row>
    <row r="31" spans="1:2">
      <c r="B31" s="6" t="s">
        <v>36</v>
      </c>
    </row>
    <row r="32" spans="1:2">
      <c r="A32" s="3" t="s">
        <v>35</v>
      </c>
    </row>
    <row r="33" spans="1:3">
      <c r="B33" s="6" t="s">
        <v>36</v>
      </c>
    </row>
    <row r="34" spans="1:3">
      <c r="A34" s="3" t="s">
        <v>35</v>
      </c>
    </row>
    <row r="35" spans="1:3">
      <c r="B35" s="6" t="s">
        <v>36</v>
      </c>
    </row>
    <row r="36" spans="1:3">
      <c r="A36" s="36"/>
      <c r="B36" s="37" t="s">
        <v>36</v>
      </c>
      <c r="C36" s="38"/>
    </row>
    <row r="37" spans="1:3">
      <c r="A37" s="3" t="s">
        <v>35</v>
      </c>
    </row>
    <row r="38" spans="1:3">
      <c r="B38" s="6" t="s">
        <v>36</v>
      </c>
    </row>
    <row r="39" spans="1:3">
      <c r="C39" s="4" t="s">
        <v>37</v>
      </c>
    </row>
    <row r="40" spans="1:3">
      <c r="B40" s="6" t="s">
        <v>36</v>
      </c>
    </row>
    <row r="41" spans="1:3">
      <c r="A41" s="3" t="s">
        <v>35</v>
      </c>
    </row>
    <row r="42" spans="1:3">
      <c r="A42" s="3" t="s">
        <v>35</v>
      </c>
    </row>
    <row r="43" spans="1:3">
      <c r="A43" s="3" t="s">
        <v>35</v>
      </c>
    </row>
    <row r="44" spans="1:3">
      <c r="B44" s="6" t="s">
        <v>36</v>
      </c>
    </row>
    <row r="45" spans="1:3">
      <c r="A45" s="3" t="s">
        <v>35</v>
      </c>
    </row>
    <row r="46" spans="1:3">
      <c r="B46" s="6" t="s">
        <v>36</v>
      </c>
    </row>
    <row r="47" spans="1:3">
      <c r="A47" s="3" t="s">
        <v>35</v>
      </c>
    </row>
    <row r="48" spans="1:3">
      <c r="B48" s="6" t="s">
        <v>36</v>
      </c>
    </row>
    <row r="49" spans="1:2">
      <c r="A49" s="3" t="s">
        <v>35</v>
      </c>
    </row>
    <row r="50" spans="1:2">
      <c r="A50" s="3" t="s">
        <v>35</v>
      </c>
    </row>
    <row r="51" spans="1:2">
      <c r="A51" s="3" t="s">
        <v>35</v>
      </c>
    </row>
    <row r="52" spans="1:2">
      <c r="A52" s="3" t="s">
        <v>35</v>
      </c>
    </row>
    <row r="53" spans="1:2">
      <c r="A53" s="3" t="s">
        <v>35</v>
      </c>
    </row>
    <row r="54" spans="1:2">
      <c r="A54" s="3" t="s">
        <v>35</v>
      </c>
    </row>
    <row r="55" spans="1:2">
      <c r="A55" s="3" t="s">
        <v>35</v>
      </c>
    </row>
    <row r="56" spans="1:2">
      <c r="A56" s="3" t="s">
        <v>35</v>
      </c>
    </row>
    <row r="57" spans="1:2">
      <c r="A57" s="3" t="s">
        <v>35</v>
      </c>
    </row>
    <row r="58" spans="1:2">
      <c r="A58" s="3" t="s">
        <v>35</v>
      </c>
    </row>
    <row r="59" spans="1:2">
      <c r="B59" s="6" t="s">
        <v>36</v>
      </c>
    </row>
    <row r="60" spans="1:2">
      <c r="A60" s="3" t="s">
        <v>35</v>
      </c>
    </row>
    <row r="61" spans="1:2">
      <c r="B61" s="6" t="s">
        <v>36</v>
      </c>
    </row>
    <row r="62" spans="1:2">
      <c r="A62" s="3" t="s">
        <v>35</v>
      </c>
    </row>
    <row r="63" spans="1:2">
      <c r="A63" s="3" t="s">
        <v>35</v>
      </c>
    </row>
    <row r="64" spans="1:2">
      <c r="B64" s="6" t="s">
        <v>36</v>
      </c>
    </row>
    <row r="65" spans="1:2">
      <c r="A65" s="3" t="s">
        <v>35</v>
      </c>
    </row>
    <row r="66" spans="1:2">
      <c r="A66" s="3" t="s">
        <v>35</v>
      </c>
    </row>
    <row r="67" spans="1:2">
      <c r="B67" s="6" t="s">
        <v>36</v>
      </c>
    </row>
    <row r="68" spans="1:2">
      <c r="A68" s="3" t="s">
        <v>35</v>
      </c>
    </row>
    <row r="69" spans="1:2">
      <c r="A69" s="3" t="s">
        <v>35</v>
      </c>
    </row>
    <row r="70" spans="1:2">
      <c r="A70" s="3" t="s">
        <v>35</v>
      </c>
    </row>
    <row r="71" spans="1:2">
      <c r="A71" s="3" t="s">
        <v>35</v>
      </c>
    </row>
    <row r="72" spans="1:2">
      <c r="B72" s="6" t="s">
        <v>36</v>
      </c>
    </row>
    <row r="73" spans="1:2">
      <c r="B73" s="6" t="s">
        <v>36</v>
      </c>
    </row>
    <row r="74" spans="1:2">
      <c r="A74" s="3" t="s">
        <v>35</v>
      </c>
    </row>
    <row r="75" spans="1:2">
      <c r="A75" s="3" t="s">
        <v>35</v>
      </c>
    </row>
    <row r="76" spans="1:2">
      <c r="B76" s="6" t="s">
        <v>36</v>
      </c>
    </row>
    <row r="77" spans="1:2">
      <c r="A77" s="3" t="s">
        <v>35</v>
      </c>
    </row>
    <row r="78" spans="1:2">
      <c r="B78" s="6" t="s">
        <v>36</v>
      </c>
    </row>
    <row r="79" spans="1:2">
      <c r="A79" s="3" t="s">
        <v>35</v>
      </c>
    </row>
    <row r="80" spans="1:2">
      <c r="A80" s="3" t="s">
        <v>35</v>
      </c>
    </row>
    <row r="81" spans="1:2">
      <c r="B81" s="6" t="s">
        <v>36</v>
      </c>
    </row>
    <row r="82" spans="1:2">
      <c r="A82" s="3" t="s">
        <v>35</v>
      </c>
    </row>
    <row r="83" spans="1:2">
      <c r="B83" s="6" t="s">
        <v>36</v>
      </c>
    </row>
    <row r="84" spans="1:2">
      <c r="A84" s="3" t="s">
        <v>35</v>
      </c>
    </row>
    <row r="85" spans="1:2">
      <c r="A85" s="3" t="s">
        <v>35</v>
      </c>
    </row>
    <row r="86" spans="1:2">
      <c r="A86" s="3" t="s">
        <v>35</v>
      </c>
    </row>
    <row r="87" spans="1:2">
      <c r="A87" s="3" t="s">
        <v>35</v>
      </c>
    </row>
    <row r="88" spans="1:2">
      <c r="B88" s="6" t="s">
        <v>36</v>
      </c>
    </row>
    <row r="89" spans="1:2">
      <c r="B89" s="6" t="s">
        <v>36</v>
      </c>
    </row>
    <row r="90" spans="1:2">
      <c r="A90" s="3" t="s">
        <v>35</v>
      </c>
    </row>
    <row r="91" spans="1:2">
      <c r="A91" s="3" t="s">
        <v>35</v>
      </c>
    </row>
    <row r="92" spans="1:2">
      <c r="A92" s="3" t="s">
        <v>35</v>
      </c>
    </row>
    <row r="93" spans="1:2">
      <c r="B93" s="6" t="s">
        <v>36</v>
      </c>
    </row>
    <row r="94" spans="1:2">
      <c r="B94" s="6" t="s">
        <v>36</v>
      </c>
    </row>
    <row r="95" spans="1:2">
      <c r="A95" s="3" t="s">
        <v>35</v>
      </c>
    </row>
    <row r="96" spans="1:2">
      <c r="A96" s="3" t="s">
        <v>35</v>
      </c>
    </row>
    <row r="97" spans="1:2">
      <c r="A97" s="3" t="s">
        <v>35</v>
      </c>
    </row>
    <row r="98" spans="1:2">
      <c r="B98" s="6" t="s">
        <v>36</v>
      </c>
    </row>
    <row r="99" spans="1:2">
      <c r="B99" s="6" t="s">
        <v>36</v>
      </c>
    </row>
    <row r="100" spans="1:2">
      <c r="A100" s="3" t="s">
        <v>35</v>
      </c>
    </row>
    <row r="101" spans="1:2">
      <c r="A101" s="3" t="s">
        <v>35</v>
      </c>
    </row>
    <row r="102" spans="1:2">
      <c r="A102" s="3" t="s">
        <v>35</v>
      </c>
    </row>
    <row r="103" spans="1:2">
      <c r="A103" s="3" t="s">
        <v>35</v>
      </c>
    </row>
    <row r="104" spans="1:2">
      <c r="B104" s="6" t="s">
        <v>36</v>
      </c>
    </row>
    <row r="105" spans="1:2">
      <c r="A105" s="3" t="s">
        <v>35</v>
      </c>
    </row>
    <row r="106" spans="1:2">
      <c r="A106" s="3" t="s">
        <v>35</v>
      </c>
    </row>
    <row r="107" spans="1:2">
      <c r="A107" s="3" t="s">
        <v>35</v>
      </c>
    </row>
    <row r="108" spans="1:2">
      <c r="A108" s="3" t="s">
        <v>35</v>
      </c>
    </row>
    <row r="109" spans="1:2">
      <c r="A109" s="3" t="s">
        <v>35</v>
      </c>
    </row>
    <row r="110" spans="1:2">
      <c r="A110" s="3" t="s">
        <v>35</v>
      </c>
    </row>
    <row r="111" spans="1:2">
      <c r="A111" s="3" t="s">
        <v>35</v>
      </c>
    </row>
    <row r="112" spans="1:2">
      <c r="A112" s="3" t="s">
        <v>35</v>
      </c>
    </row>
    <row r="113" spans="1:2">
      <c r="A113" s="3" t="s">
        <v>35</v>
      </c>
    </row>
    <row r="114" spans="1:2">
      <c r="B114" s="6" t="s">
        <v>36</v>
      </c>
    </row>
    <row r="115" spans="1:2">
      <c r="B115" s="6" t="s">
        <v>36</v>
      </c>
    </row>
    <row r="116" spans="1:2">
      <c r="A116" s="3" t="s">
        <v>35</v>
      </c>
    </row>
    <row r="117" spans="1:2">
      <c r="B117" s="6" t="s">
        <v>36</v>
      </c>
    </row>
    <row r="118" spans="1:2">
      <c r="B118" s="6" t="s">
        <v>36</v>
      </c>
    </row>
    <row r="119" spans="1:2">
      <c r="B119" s="6" t="s">
        <v>36</v>
      </c>
    </row>
    <row r="120" spans="1:2">
      <c r="A120" s="3" t="s">
        <v>35</v>
      </c>
    </row>
    <row r="121" spans="1:2">
      <c r="A121" s="3" t="s">
        <v>35</v>
      </c>
    </row>
    <row r="122" spans="1:2">
      <c r="A122" s="3" t="s">
        <v>35</v>
      </c>
    </row>
    <row r="123" spans="1:2">
      <c r="A123" s="3" t="s">
        <v>35</v>
      </c>
    </row>
    <row r="124" spans="1:2">
      <c r="A124" s="3" t="s">
        <v>35</v>
      </c>
    </row>
    <row r="125" spans="1:2">
      <c r="A125" s="3" t="s">
        <v>35</v>
      </c>
    </row>
    <row r="126" spans="1:2">
      <c r="A126" s="3" t="s">
        <v>35</v>
      </c>
    </row>
    <row r="127" spans="1:2">
      <c r="A127" s="3" t="s">
        <v>35</v>
      </c>
    </row>
    <row r="128" spans="1:2">
      <c r="B128" s="6" t="s">
        <v>36</v>
      </c>
    </row>
    <row r="129" spans="1:2">
      <c r="A129" s="3" t="s">
        <v>35</v>
      </c>
    </row>
    <row r="130" spans="1:2">
      <c r="B130" s="6" t="s">
        <v>36</v>
      </c>
    </row>
    <row r="131" spans="1:2">
      <c r="A131" s="3" t="s">
        <v>35</v>
      </c>
    </row>
    <row r="132" spans="1:2">
      <c r="A132" s="3" t="s">
        <v>35</v>
      </c>
    </row>
    <row r="133" spans="1:2">
      <c r="A133" s="3" t="s">
        <v>35</v>
      </c>
    </row>
    <row r="134" spans="1:2">
      <c r="A134" s="3" t="s">
        <v>35</v>
      </c>
    </row>
    <row r="135" spans="1:2">
      <c r="A135" s="3" t="s">
        <v>35</v>
      </c>
    </row>
    <row r="136" spans="1:2">
      <c r="A136" s="3" t="s">
        <v>35</v>
      </c>
    </row>
    <row r="137" spans="1:2">
      <c r="B137" s="6" t="s">
        <v>36</v>
      </c>
    </row>
    <row r="138" spans="1:2">
      <c r="A138" s="3" t="s">
        <v>35</v>
      </c>
    </row>
    <row r="139" spans="1:2">
      <c r="A139" s="3" t="s">
        <v>35</v>
      </c>
    </row>
    <row r="140" spans="1:2">
      <c r="A140" s="3" t="s">
        <v>35</v>
      </c>
    </row>
    <row r="141" spans="1:2">
      <c r="A141" s="3" t="s">
        <v>35</v>
      </c>
    </row>
    <row r="142" spans="1:2">
      <c r="B142" s="6" t="s">
        <v>36</v>
      </c>
    </row>
    <row r="143" spans="1:2">
      <c r="A143" s="3" t="s">
        <v>35</v>
      </c>
    </row>
    <row r="144" spans="1:2">
      <c r="B144" s="6" t="s">
        <v>36</v>
      </c>
    </row>
    <row r="145" spans="1:2">
      <c r="A145" s="3" t="s">
        <v>35</v>
      </c>
    </row>
    <row r="146" spans="1:2">
      <c r="A146" s="3" t="s">
        <v>35</v>
      </c>
    </row>
    <row r="147" spans="1:2">
      <c r="A147" s="3" t="s">
        <v>35</v>
      </c>
    </row>
    <row r="148" spans="1:2">
      <c r="B148" s="6" t="s">
        <v>36</v>
      </c>
    </row>
    <row r="149" spans="1:2">
      <c r="B149" s="6" t="s">
        <v>36</v>
      </c>
    </row>
    <row r="150" spans="1:2">
      <c r="A150" s="3" t="s">
        <v>35</v>
      </c>
    </row>
    <row r="151" spans="1:2">
      <c r="A151" s="3" t="s">
        <v>35</v>
      </c>
    </row>
    <row r="152" spans="1:2">
      <c r="A152" s="3" t="s">
        <v>35</v>
      </c>
    </row>
    <row r="153" spans="1:2">
      <c r="A153" s="3" t="s">
        <v>35</v>
      </c>
    </row>
    <row r="154" spans="1:2">
      <c r="A154" s="3" t="s">
        <v>35</v>
      </c>
    </row>
    <row r="155" spans="1:2">
      <c r="A155" s="3" t="s">
        <v>35</v>
      </c>
    </row>
    <row r="156" spans="1:2">
      <c r="A156" s="3" t="s">
        <v>35</v>
      </c>
    </row>
    <row r="157" spans="1:2">
      <c r="A157" s="3" t="s">
        <v>35</v>
      </c>
    </row>
    <row r="158" spans="1:2">
      <c r="A158" s="3" t="s">
        <v>35</v>
      </c>
    </row>
    <row r="159" spans="1:2">
      <c r="A159" s="3" t="s">
        <v>35</v>
      </c>
    </row>
    <row r="160" spans="1:2">
      <c r="A160" s="3" t="s">
        <v>35</v>
      </c>
    </row>
    <row r="161" spans="1:2">
      <c r="A161" s="3" t="s">
        <v>35</v>
      </c>
    </row>
    <row r="162" spans="1:2">
      <c r="A162" s="3" t="s">
        <v>35</v>
      </c>
    </row>
    <row r="163" spans="1:2">
      <c r="B163" s="6" t="s">
        <v>36</v>
      </c>
    </row>
    <row r="164" spans="1:2">
      <c r="A164" s="3" t="s">
        <v>35</v>
      </c>
    </row>
    <row r="165" spans="1:2">
      <c r="B165" s="6" t="s">
        <v>36</v>
      </c>
    </row>
    <row r="166" spans="1:2">
      <c r="A166" s="3" t="s">
        <v>35</v>
      </c>
    </row>
    <row r="167" spans="1:2">
      <c r="A167" s="3" t="s">
        <v>35</v>
      </c>
    </row>
    <row r="168" spans="1:2">
      <c r="A168" s="3" t="s">
        <v>35</v>
      </c>
    </row>
    <row r="169" spans="1:2">
      <c r="A169" s="3" t="s">
        <v>35</v>
      </c>
    </row>
    <row r="170" spans="1:2">
      <c r="B170" s="6" t="s">
        <v>36</v>
      </c>
    </row>
    <row r="171" spans="1:2">
      <c r="A171" s="3" t="s">
        <v>35</v>
      </c>
    </row>
    <row r="172" spans="1:2">
      <c r="A172" s="3" t="s">
        <v>35</v>
      </c>
    </row>
    <row r="173" spans="1:2">
      <c r="B173" s="6" t="s">
        <v>36</v>
      </c>
    </row>
    <row r="174" spans="1:2">
      <c r="B174" s="6" t="s">
        <v>36</v>
      </c>
    </row>
    <row r="175" spans="1:2">
      <c r="B175" s="6" t="s">
        <v>36</v>
      </c>
    </row>
    <row r="176" spans="1:2">
      <c r="A176" s="3" t="s">
        <v>35</v>
      </c>
    </row>
    <row r="177" spans="1:2">
      <c r="A177" s="3" t="s">
        <v>35</v>
      </c>
    </row>
    <row r="178" spans="1:2">
      <c r="A178" s="3" t="s">
        <v>35</v>
      </c>
    </row>
    <row r="179" spans="1:2">
      <c r="B179" s="6" t="s">
        <v>36</v>
      </c>
    </row>
    <row r="180" spans="1:2">
      <c r="A180" s="3" t="s">
        <v>35</v>
      </c>
    </row>
    <row r="181" spans="1:2">
      <c r="A181" s="3" t="s">
        <v>35</v>
      </c>
    </row>
    <row r="182" spans="1:2">
      <c r="A182" s="3" t="s">
        <v>35</v>
      </c>
    </row>
    <row r="183" spans="1:2">
      <c r="A183" s="3" t="s">
        <v>35</v>
      </c>
    </row>
    <row r="184" spans="1:2">
      <c r="A184" s="3" t="s">
        <v>35</v>
      </c>
    </row>
    <row r="185" spans="1:2">
      <c r="B185" s="6" t="s">
        <v>36</v>
      </c>
    </row>
    <row r="186" spans="1:2">
      <c r="B186" s="6" t="s">
        <v>36</v>
      </c>
    </row>
    <row r="187" spans="1:2">
      <c r="A187" s="3" t="s">
        <v>35</v>
      </c>
    </row>
    <row r="188" spans="1:2">
      <c r="A188" s="3" t="s">
        <v>35</v>
      </c>
    </row>
    <row r="189" spans="1:2">
      <c r="A189" s="3" t="s">
        <v>35</v>
      </c>
    </row>
    <row r="190" spans="1:2">
      <c r="A190" s="3" t="s">
        <v>35</v>
      </c>
    </row>
    <row r="191" spans="1:2">
      <c r="A191" s="3" t="s">
        <v>35</v>
      </c>
    </row>
    <row r="192" spans="1:2">
      <c r="A192" s="3" t="s">
        <v>35</v>
      </c>
    </row>
    <row r="193" spans="1:2">
      <c r="B193" s="6" t="s">
        <v>36</v>
      </c>
    </row>
    <row r="194" spans="1:2">
      <c r="A194" s="3" t="s">
        <v>35</v>
      </c>
    </row>
    <row r="195" spans="1:2">
      <c r="A195" s="3" t="s">
        <v>35</v>
      </c>
    </row>
    <row r="196" spans="1:2">
      <c r="A196" s="3" t="s">
        <v>35</v>
      </c>
    </row>
    <row r="197" spans="1:2">
      <c r="B197" s="6" t="s">
        <v>36</v>
      </c>
    </row>
    <row r="198" spans="1:2">
      <c r="A198" s="3" t="s">
        <v>35</v>
      </c>
    </row>
    <row r="199" spans="1:2">
      <c r="A199" s="3" t="s">
        <v>35</v>
      </c>
    </row>
    <row r="200" spans="1:2">
      <c r="A200" s="3" t="s">
        <v>35</v>
      </c>
    </row>
    <row r="201" spans="1:2">
      <c r="A201" s="3" t="s">
        <v>35</v>
      </c>
    </row>
    <row r="202" spans="1:2">
      <c r="B202" s="6" t="s">
        <v>36</v>
      </c>
    </row>
    <row r="203" spans="1:2">
      <c r="A203" s="3" t="s">
        <v>35</v>
      </c>
    </row>
    <row r="204" spans="1:2">
      <c r="B204" s="6" t="s">
        <v>36</v>
      </c>
    </row>
    <row r="205" spans="1:2">
      <c r="A205" s="3" t="s">
        <v>35</v>
      </c>
    </row>
    <row r="206" spans="1:2">
      <c r="A206" s="3" t="s">
        <v>35</v>
      </c>
    </row>
    <row r="207" spans="1:2">
      <c r="A207" s="3" t="s">
        <v>35</v>
      </c>
    </row>
    <row r="208" spans="1:2">
      <c r="A208" s="3" t="s">
        <v>35</v>
      </c>
    </row>
    <row r="209" spans="1:2">
      <c r="A209" s="3" t="s">
        <v>35</v>
      </c>
    </row>
    <row r="210" spans="1:2">
      <c r="A210" s="3" t="s">
        <v>35</v>
      </c>
    </row>
    <row r="211" spans="1:2">
      <c r="A211" s="3" t="s">
        <v>35</v>
      </c>
    </row>
    <row r="212" spans="1:2">
      <c r="B212" s="6" t="s">
        <v>36</v>
      </c>
    </row>
    <row r="213" spans="1:2">
      <c r="A213" s="3" t="s">
        <v>35</v>
      </c>
    </row>
    <row r="214" spans="1:2">
      <c r="B214" s="6" t="s">
        <v>36</v>
      </c>
    </row>
    <row r="215" spans="1:2">
      <c r="A215" s="3" t="s">
        <v>35</v>
      </c>
    </row>
    <row r="216" spans="1:2">
      <c r="A216" s="3" t="s">
        <v>35</v>
      </c>
    </row>
    <row r="217" spans="1:2">
      <c r="A217" s="3" t="s">
        <v>35</v>
      </c>
    </row>
    <row r="218" spans="1:2">
      <c r="A218" s="3" t="s">
        <v>35</v>
      </c>
    </row>
    <row r="219" spans="1:2">
      <c r="A219" s="3" t="s">
        <v>35</v>
      </c>
    </row>
    <row r="220" spans="1:2">
      <c r="A220" s="3" t="s">
        <v>35</v>
      </c>
    </row>
    <row r="221" spans="1:2">
      <c r="A221" s="3" t="s">
        <v>35</v>
      </c>
    </row>
    <row r="222" spans="1:2">
      <c r="A222" s="3" t="s">
        <v>35</v>
      </c>
    </row>
    <row r="223" spans="1:2">
      <c r="B223" s="6" t="s">
        <v>36</v>
      </c>
    </row>
    <row r="224" spans="1:2">
      <c r="A224" s="3" t="s">
        <v>35</v>
      </c>
    </row>
    <row r="225" spans="1:3">
      <c r="A225" s="3" t="s">
        <v>35</v>
      </c>
    </row>
    <row r="226" spans="1:3">
      <c r="A226" s="3" t="s">
        <v>35</v>
      </c>
    </row>
    <row r="227" spans="1:3">
      <c r="B227" s="6" t="s">
        <v>36</v>
      </c>
    </row>
    <row r="228" spans="1:3">
      <c r="A228" s="3" t="s">
        <v>35</v>
      </c>
    </row>
    <row r="229" spans="1:3">
      <c r="B229" s="6" t="s">
        <v>36</v>
      </c>
    </row>
    <row r="230" spans="1:3">
      <c r="A230" s="3" t="s">
        <v>35</v>
      </c>
    </row>
    <row r="231" spans="1:3">
      <c r="B231" s="6" t="s">
        <v>36</v>
      </c>
    </row>
    <row r="232" spans="1:3">
      <c r="A232" s="3" t="s">
        <v>35</v>
      </c>
    </row>
    <row r="233" spans="1:3">
      <c r="A233" s="3" t="s">
        <v>35</v>
      </c>
    </row>
    <row r="234" spans="1:3">
      <c r="A234" s="3" t="s">
        <v>35</v>
      </c>
    </row>
    <row r="235" spans="1:3">
      <c r="C235" s="4" t="s">
        <v>37</v>
      </c>
    </row>
    <row r="236" spans="1:3">
      <c r="A236" s="3" t="s">
        <v>35</v>
      </c>
    </row>
    <row r="237" spans="1:3">
      <c r="A237" s="3" t="s">
        <v>35</v>
      </c>
    </row>
    <row r="238" spans="1:3">
      <c r="A238" s="3" t="s">
        <v>35</v>
      </c>
    </row>
    <row r="239" spans="1:3">
      <c r="A239" s="3" t="s">
        <v>35</v>
      </c>
    </row>
    <row r="240" spans="1:3">
      <c r="A240" s="3" t="s">
        <v>35</v>
      </c>
    </row>
    <row r="241" spans="1:3">
      <c r="B241" s="6" t="s">
        <v>36</v>
      </c>
    </row>
    <row r="242" spans="1:3">
      <c r="A242" s="3" t="s">
        <v>35</v>
      </c>
    </row>
    <row r="243" spans="1:3">
      <c r="B243" s="6" t="s">
        <v>36</v>
      </c>
    </row>
    <row r="244" spans="1:3">
      <c r="A244" s="3" t="s">
        <v>35</v>
      </c>
    </row>
    <row r="245" spans="1:3">
      <c r="B245" s="6" t="s">
        <v>36</v>
      </c>
    </row>
    <row r="246" spans="1:3">
      <c r="B246" s="6" t="s">
        <v>36</v>
      </c>
    </row>
    <row r="247" spans="1:3">
      <c r="A247" s="3" t="s">
        <v>35</v>
      </c>
    </row>
    <row r="248" spans="1:3">
      <c r="A248" s="3" t="s">
        <v>35</v>
      </c>
    </row>
    <row r="250" spans="1:3">
      <c r="A250" s="46">
        <v>1</v>
      </c>
      <c r="B250" s="13"/>
      <c r="C250" s="48"/>
    </row>
    <row r="251" spans="1:3">
      <c r="A251" s="3" t="s">
        <v>5</v>
      </c>
    </row>
    <row r="252" spans="1:3">
      <c r="A252" s="3" t="s">
        <v>35</v>
      </c>
      <c r="B252" s="6" t="s">
        <v>36</v>
      </c>
      <c r="C252" s="4" t="s">
        <v>37</v>
      </c>
    </row>
    <row r="253" spans="1:3">
      <c r="A253" s="20"/>
      <c r="B253" s="21"/>
      <c r="C253" s="17"/>
    </row>
    <row r="254" spans="1:3">
      <c r="A254" s="3">
        <f>COUNTIF(A4:A248,"Female")</f>
        <v>168</v>
      </c>
      <c r="B254" s="6">
        <f>COUNTIF(B4:B248,"Male")</f>
        <v>75</v>
      </c>
      <c r="C254" s="4">
        <f>COUNTIF(C4:C248,"Prefer not to say")</f>
        <v>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G254"/>
  <sheetViews>
    <sheetView workbookViewId="0">
      <selection sqref="A1:G1048576"/>
    </sheetView>
  </sheetViews>
  <sheetFormatPr defaultRowHeight="12.75"/>
  <cols>
    <col min="1" max="6" width="9.140625" style="6"/>
    <col min="7" max="7" width="9.140625" style="4"/>
  </cols>
  <sheetData>
    <row r="1" spans="1:7">
      <c r="A1" s="15">
        <v>2</v>
      </c>
      <c r="B1" s="15"/>
      <c r="C1" s="15"/>
      <c r="D1" s="15"/>
      <c r="E1" s="15"/>
      <c r="F1" s="15"/>
      <c r="G1" s="16"/>
    </row>
    <row r="2" spans="1:7">
      <c r="A2" s="6" t="s">
        <v>6</v>
      </c>
    </row>
    <row r="3" spans="1:7">
      <c r="A3" s="21" t="s">
        <v>38</v>
      </c>
      <c r="B3" s="21" t="s">
        <v>39</v>
      </c>
      <c r="C3" s="21" t="s">
        <v>40</v>
      </c>
      <c r="D3" s="21" t="s">
        <v>41</v>
      </c>
      <c r="E3" s="21" t="s">
        <v>42</v>
      </c>
      <c r="F3" s="21" t="s">
        <v>43</v>
      </c>
      <c r="G3" s="17" t="s">
        <v>37</v>
      </c>
    </row>
    <row r="4" spans="1:7">
      <c r="E4" s="6" t="s">
        <v>42</v>
      </c>
    </row>
    <row r="5" spans="1:7">
      <c r="E5" s="6" t="s">
        <v>42</v>
      </c>
    </row>
    <row r="6" spans="1:7">
      <c r="F6" s="6" t="s">
        <v>43</v>
      </c>
    </row>
    <row r="7" spans="1:7">
      <c r="F7" s="6" t="s">
        <v>43</v>
      </c>
    </row>
    <row r="8" spans="1:7">
      <c r="E8" s="6" t="s">
        <v>42</v>
      </c>
    </row>
    <row r="9" spans="1:7">
      <c r="D9" s="6" t="s">
        <v>41</v>
      </c>
    </row>
    <row r="10" spans="1:7">
      <c r="D10" s="6" t="s">
        <v>41</v>
      </c>
    </row>
    <row r="11" spans="1:7">
      <c r="F11" s="6" t="s">
        <v>43</v>
      </c>
    </row>
    <row r="12" spans="1:7">
      <c r="F12" s="6" t="s">
        <v>43</v>
      </c>
    </row>
    <row r="13" spans="1:7">
      <c r="F13" s="6" t="s">
        <v>43</v>
      </c>
    </row>
    <row r="14" spans="1:7">
      <c r="E14" s="6" t="s">
        <v>42</v>
      </c>
    </row>
    <row r="15" spans="1:7">
      <c r="B15" s="6" t="s">
        <v>39</v>
      </c>
    </row>
    <row r="16" spans="1:7">
      <c r="F16" s="6" t="s">
        <v>43</v>
      </c>
    </row>
    <row r="17" spans="3:6">
      <c r="F17" s="6" t="s">
        <v>43</v>
      </c>
    </row>
    <row r="18" spans="3:6">
      <c r="D18" s="6" t="s">
        <v>41</v>
      </c>
    </row>
    <row r="19" spans="3:6">
      <c r="C19" s="6" t="s">
        <v>40</v>
      </c>
    </row>
    <row r="20" spans="3:6">
      <c r="D20" s="6" t="s">
        <v>41</v>
      </c>
    </row>
    <row r="21" spans="3:6">
      <c r="F21" s="6" t="s">
        <v>43</v>
      </c>
    </row>
    <row r="22" spans="3:6">
      <c r="F22" s="6" t="s">
        <v>43</v>
      </c>
    </row>
    <row r="23" spans="3:6">
      <c r="F23" s="6" t="s">
        <v>43</v>
      </c>
    </row>
    <row r="24" spans="3:6">
      <c r="F24" s="6" t="s">
        <v>43</v>
      </c>
    </row>
    <row r="25" spans="3:6">
      <c r="D25" s="6" t="s">
        <v>41</v>
      </c>
    </row>
    <row r="26" spans="3:6">
      <c r="C26" s="6" t="s">
        <v>40</v>
      </c>
    </row>
    <row r="27" spans="3:6">
      <c r="D27" s="6" t="s">
        <v>41</v>
      </c>
    </row>
    <row r="28" spans="3:6">
      <c r="E28" s="6" t="s">
        <v>42</v>
      </c>
    </row>
    <row r="29" spans="3:6">
      <c r="E29" s="6" t="s">
        <v>42</v>
      </c>
    </row>
    <row r="30" spans="3:6">
      <c r="F30" s="6" t="s">
        <v>43</v>
      </c>
    </row>
    <row r="31" spans="3:6">
      <c r="F31" s="6" t="s">
        <v>43</v>
      </c>
    </row>
    <row r="32" spans="3:6">
      <c r="F32" s="6" t="s">
        <v>43</v>
      </c>
    </row>
    <row r="33" spans="1:7">
      <c r="E33" s="6" t="s">
        <v>42</v>
      </c>
    </row>
    <row r="34" spans="1:7">
      <c r="D34" s="6" t="s">
        <v>41</v>
      </c>
    </row>
    <row r="35" spans="1:7">
      <c r="D35" s="6" t="s">
        <v>41</v>
      </c>
    </row>
    <row r="36" spans="1:7">
      <c r="A36" s="41"/>
      <c r="B36" s="41"/>
      <c r="C36" s="41"/>
      <c r="D36" s="41"/>
      <c r="E36" s="41"/>
      <c r="F36" s="41" t="s">
        <v>43</v>
      </c>
      <c r="G36" s="42"/>
    </row>
    <row r="37" spans="1:7">
      <c r="C37" s="6" t="s">
        <v>40</v>
      </c>
    </row>
    <row r="38" spans="1:7">
      <c r="E38" s="6" t="s">
        <v>42</v>
      </c>
    </row>
    <row r="39" spans="1:7">
      <c r="G39" s="4" t="s">
        <v>37</v>
      </c>
    </row>
    <row r="40" spans="1:7">
      <c r="E40" s="6" t="s">
        <v>42</v>
      </c>
    </row>
    <row r="41" spans="1:7">
      <c r="A41" s="6" t="s">
        <v>38</v>
      </c>
    </row>
    <row r="42" spans="1:7">
      <c r="E42" s="6" t="s">
        <v>42</v>
      </c>
    </row>
    <row r="43" spans="1:7">
      <c r="C43" s="6" t="s">
        <v>40</v>
      </c>
    </row>
    <row r="44" spans="1:7">
      <c r="E44" s="6" t="s">
        <v>42</v>
      </c>
    </row>
    <row r="45" spans="1:7">
      <c r="C45" s="6" t="s">
        <v>40</v>
      </c>
    </row>
    <row r="46" spans="1:7">
      <c r="F46" s="6" t="s">
        <v>43</v>
      </c>
    </row>
    <row r="47" spans="1:7">
      <c r="B47" s="6" t="s">
        <v>39</v>
      </c>
    </row>
    <row r="48" spans="1:7">
      <c r="F48" s="6" t="s">
        <v>43</v>
      </c>
    </row>
    <row r="49" spans="1:6">
      <c r="E49" s="6" t="s">
        <v>42</v>
      </c>
    </row>
    <row r="50" spans="1:6">
      <c r="E50" s="6" t="s">
        <v>42</v>
      </c>
    </row>
    <row r="51" spans="1:6">
      <c r="A51" s="6" t="s">
        <v>38</v>
      </c>
    </row>
    <row r="52" spans="1:6">
      <c r="A52" s="6" t="s">
        <v>38</v>
      </c>
    </row>
    <row r="53" spans="1:6">
      <c r="D53" s="6" t="s">
        <v>41</v>
      </c>
    </row>
    <row r="54" spans="1:6">
      <c r="D54" s="6" t="s">
        <v>41</v>
      </c>
    </row>
    <row r="55" spans="1:6">
      <c r="D55" s="6" t="s">
        <v>41</v>
      </c>
    </row>
    <row r="56" spans="1:6">
      <c r="E56" s="6" t="s">
        <v>42</v>
      </c>
    </row>
    <row r="57" spans="1:6">
      <c r="D57" s="6" t="s">
        <v>41</v>
      </c>
    </row>
    <row r="58" spans="1:6">
      <c r="D58" s="6" t="s">
        <v>41</v>
      </c>
    </row>
    <row r="59" spans="1:6">
      <c r="D59" s="6" t="s">
        <v>41</v>
      </c>
    </row>
    <row r="60" spans="1:6">
      <c r="F60" s="6" t="s">
        <v>43</v>
      </c>
    </row>
    <row r="61" spans="1:6">
      <c r="C61" s="6" t="s">
        <v>40</v>
      </c>
    </row>
    <row r="62" spans="1:6">
      <c r="D62" s="6" t="s">
        <v>41</v>
      </c>
    </row>
    <row r="63" spans="1:6">
      <c r="E63" s="6" t="s">
        <v>42</v>
      </c>
    </row>
    <row r="64" spans="1:6">
      <c r="C64" s="6" t="s">
        <v>40</v>
      </c>
    </row>
    <row r="65" spans="1:6">
      <c r="E65" s="6" t="s">
        <v>42</v>
      </c>
    </row>
    <row r="66" spans="1:6">
      <c r="A66" s="6" t="s">
        <v>38</v>
      </c>
    </row>
    <row r="67" spans="1:6">
      <c r="C67" s="6" t="s">
        <v>40</v>
      </c>
    </row>
    <row r="68" spans="1:6">
      <c r="E68" s="6" t="s">
        <v>42</v>
      </c>
    </row>
    <row r="69" spans="1:6">
      <c r="F69" s="6" t="s">
        <v>43</v>
      </c>
    </row>
    <row r="70" spans="1:6">
      <c r="C70" s="6" t="s">
        <v>40</v>
      </c>
    </row>
    <row r="71" spans="1:6">
      <c r="C71" s="6" t="s">
        <v>40</v>
      </c>
    </row>
    <row r="72" spans="1:6">
      <c r="F72" s="6" t="s">
        <v>43</v>
      </c>
    </row>
    <row r="73" spans="1:6">
      <c r="F73" s="6" t="s">
        <v>43</v>
      </c>
    </row>
    <row r="74" spans="1:6">
      <c r="C74" s="6" t="s">
        <v>40</v>
      </c>
    </row>
    <row r="75" spans="1:6">
      <c r="C75" s="6" t="s">
        <v>40</v>
      </c>
    </row>
    <row r="76" spans="1:6">
      <c r="E76" s="6" t="s">
        <v>42</v>
      </c>
    </row>
    <row r="77" spans="1:6">
      <c r="F77" s="6" t="s">
        <v>43</v>
      </c>
    </row>
    <row r="78" spans="1:6">
      <c r="F78" s="6" t="s">
        <v>43</v>
      </c>
    </row>
    <row r="79" spans="1:6">
      <c r="E79" s="6" t="s">
        <v>42</v>
      </c>
    </row>
    <row r="80" spans="1:6">
      <c r="F80" s="6" t="s">
        <v>43</v>
      </c>
    </row>
    <row r="81" spans="2:7">
      <c r="D81" s="6" t="s">
        <v>41</v>
      </c>
    </row>
    <row r="82" spans="2:7">
      <c r="B82" s="6" t="s">
        <v>39</v>
      </c>
    </row>
    <row r="83" spans="2:7">
      <c r="F83" s="6" t="s">
        <v>43</v>
      </c>
    </row>
    <row r="84" spans="2:7">
      <c r="C84" s="6" t="s">
        <v>40</v>
      </c>
    </row>
    <row r="85" spans="2:7">
      <c r="F85" s="6" t="s">
        <v>43</v>
      </c>
    </row>
    <row r="86" spans="2:7">
      <c r="D86" s="6" t="s">
        <v>41</v>
      </c>
    </row>
    <row r="87" spans="2:7">
      <c r="B87" s="6" t="s">
        <v>39</v>
      </c>
    </row>
    <row r="88" spans="2:7">
      <c r="F88" s="6" t="s">
        <v>43</v>
      </c>
    </row>
    <row r="89" spans="2:7">
      <c r="D89" s="6" t="s">
        <v>41</v>
      </c>
    </row>
    <row r="90" spans="2:7">
      <c r="D90" s="6" t="s">
        <v>41</v>
      </c>
    </row>
    <row r="91" spans="2:7">
      <c r="E91" s="6" t="s">
        <v>42</v>
      </c>
    </row>
    <row r="92" spans="2:7">
      <c r="G92" s="4" t="s">
        <v>37</v>
      </c>
    </row>
    <row r="93" spans="2:7">
      <c r="E93" s="6" t="s">
        <v>42</v>
      </c>
    </row>
    <row r="94" spans="2:7">
      <c r="E94" s="6" t="s">
        <v>42</v>
      </c>
    </row>
    <row r="95" spans="2:7">
      <c r="F95" s="6" t="s">
        <v>43</v>
      </c>
    </row>
    <row r="96" spans="2:7">
      <c r="D96" s="6" t="s">
        <v>41</v>
      </c>
    </row>
    <row r="97" spans="3:6">
      <c r="C97" s="6" t="s">
        <v>40</v>
      </c>
    </row>
    <row r="98" spans="3:6">
      <c r="D98" s="6" t="s">
        <v>41</v>
      </c>
    </row>
    <row r="99" spans="3:6">
      <c r="C99" s="6" t="s">
        <v>40</v>
      </c>
    </row>
    <row r="100" spans="3:6">
      <c r="F100" s="6" t="s">
        <v>43</v>
      </c>
    </row>
    <row r="101" spans="3:6">
      <c r="E101" s="6" t="s">
        <v>42</v>
      </c>
    </row>
    <row r="102" spans="3:6">
      <c r="E102" s="6" t="s">
        <v>42</v>
      </c>
    </row>
    <row r="103" spans="3:6">
      <c r="E103" s="6" t="s">
        <v>42</v>
      </c>
    </row>
    <row r="104" spans="3:6">
      <c r="C104" s="6" t="s">
        <v>40</v>
      </c>
    </row>
    <row r="105" spans="3:6">
      <c r="D105" s="6" t="s">
        <v>41</v>
      </c>
    </row>
    <row r="106" spans="3:6">
      <c r="C106" s="6" t="s">
        <v>40</v>
      </c>
    </row>
    <row r="107" spans="3:6">
      <c r="F107" s="6" t="s">
        <v>43</v>
      </c>
    </row>
    <row r="108" spans="3:6">
      <c r="C108" s="6" t="s">
        <v>40</v>
      </c>
    </row>
    <row r="109" spans="3:6">
      <c r="C109" s="6" t="s">
        <v>40</v>
      </c>
    </row>
    <row r="110" spans="3:6">
      <c r="D110" s="6" t="s">
        <v>41</v>
      </c>
    </row>
    <row r="111" spans="3:6">
      <c r="D111" s="6" t="s">
        <v>41</v>
      </c>
    </row>
    <row r="112" spans="3:6">
      <c r="C112" s="6" t="s">
        <v>40</v>
      </c>
    </row>
    <row r="113" spans="2:6">
      <c r="D113" s="6" t="s">
        <v>41</v>
      </c>
    </row>
    <row r="114" spans="2:6">
      <c r="E114" s="6" t="s">
        <v>42</v>
      </c>
    </row>
    <row r="115" spans="2:6">
      <c r="D115" s="6" t="s">
        <v>41</v>
      </c>
    </row>
    <row r="116" spans="2:6">
      <c r="C116" s="6" t="s">
        <v>40</v>
      </c>
    </row>
    <row r="117" spans="2:6">
      <c r="D117" s="6" t="s">
        <v>41</v>
      </c>
    </row>
    <row r="118" spans="2:6">
      <c r="F118" s="6" t="s">
        <v>43</v>
      </c>
    </row>
    <row r="119" spans="2:6">
      <c r="B119" s="6" t="s">
        <v>39</v>
      </c>
    </row>
    <row r="120" spans="2:6">
      <c r="E120" s="6" t="s">
        <v>42</v>
      </c>
    </row>
    <row r="121" spans="2:6">
      <c r="D121" s="6" t="s">
        <v>41</v>
      </c>
    </row>
    <row r="122" spans="2:6">
      <c r="D122" s="6" t="s">
        <v>41</v>
      </c>
    </row>
    <row r="123" spans="2:6">
      <c r="F123" s="6" t="s">
        <v>43</v>
      </c>
    </row>
    <row r="124" spans="2:6">
      <c r="D124" s="6" t="s">
        <v>41</v>
      </c>
    </row>
    <row r="125" spans="2:6">
      <c r="D125" s="6" t="s">
        <v>41</v>
      </c>
    </row>
    <row r="126" spans="2:6">
      <c r="D126" s="6" t="s">
        <v>41</v>
      </c>
    </row>
    <row r="127" spans="2:6">
      <c r="D127" s="6" t="s">
        <v>41</v>
      </c>
    </row>
    <row r="128" spans="2:6">
      <c r="D128" s="6" t="s">
        <v>41</v>
      </c>
    </row>
    <row r="129" spans="2:6">
      <c r="E129" s="6" t="s">
        <v>42</v>
      </c>
    </row>
    <row r="130" spans="2:6">
      <c r="B130" s="6" t="s">
        <v>39</v>
      </c>
    </row>
    <row r="131" spans="2:6">
      <c r="E131" s="6" t="s">
        <v>42</v>
      </c>
    </row>
    <row r="132" spans="2:6">
      <c r="B132" s="6" t="s">
        <v>39</v>
      </c>
    </row>
    <row r="133" spans="2:6">
      <c r="C133" s="6" t="s">
        <v>40</v>
      </c>
    </row>
    <row r="134" spans="2:6">
      <c r="D134" s="6" t="s">
        <v>41</v>
      </c>
    </row>
    <row r="135" spans="2:6">
      <c r="E135" s="6" t="s">
        <v>42</v>
      </c>
    </row>
    <row r="136" spans="2:6">
      <c r="C136" s="6" t="s">
        <v>40</v>
      </c>
    </row>
    <row r="137" spans="2:6">
      <c r="F137" s="6" t="s">
        <v>43</v>
      </c>
    </row>
    <row r="138" spans="2:6">
      <c r="E138" s="6" t="s">
        <v>42</v>
      </c>
    </row>
    <row r="139" spans="2:6">
      <c r="E139" s="6" t="s">
        <v>42</v>
      </c>
    </row>
    <row r="140" spans="2:6">
      <c r="E140" s="6" t="s">
        <v>42</v>
      </c>
    </row>
    <row r="141" spans="2:6">
      <c r="C141" s="6" t="s">
        <v>40</v>
      </c>
    </row>
    <row r="142" spans="2:6">
      <c r="E142" s="6" t="s">
        <v>42</v>
      </c>
    </row>
    <row r="143" spans="2:6">
      <c r="E143" s="6" t="s">
        <v>42</v>
      </c>
    </row>
    <row r="144" spans="2:6">
      <c r="F144" s="6" t="s">
        <v>43</v>
      </c>
    </row>
    <row r="145" spans="1:5">
      <c r="A145" s="6" t="s">
        <v>38</v>
      </c>
    </row>
    <row r="146" spans="1:5">
      <c r="E146" s="6" t="s">
        <v>42</v>
      </c>
    </row>
    <row r="147" spans="1:5">
      <c r="D147" s="6" t="s">
        <v>41</v>
      </c>
    </row>
    <row r="148" spans="1:5">
      <c r="D148" s="6" t="s">
        <v>41</v>
      </c>
    </row>
    <row r="149" spans="1:5">
      <c r="C149" s="6" t="s">
        <v>40</v>
      </c>
    </row>
    <row r="150" spans="1:5">
      <c r="A150" s="6" t="s">
        <v>38</v>
      </c>
    </row>
    <row r="151" spans="1:5">
      <c r="A151" s="6" t="s">
        <v>38</v>
      </c>
    </row>
    <row r="152" spans="1:5">
      <c r="D152" s="6" t="s">
        <v>41</v>
      </c>
    </row>
    <row r="153" spans="1:5">
      <c r="E153" s="6" t="s">
        <v>42</v>
      </c>
    </row>
    <row r="154" spans="1:5">
      <c r="E154" s="6" t="s">
        <v>42</v>
      </c>
    </row>
    <row r="155" spans="1:5">
      <c r="C155" s="6" t="s">
        <v>40</v>
      </c>
    </row>
    <row r="156" spans="1:5">
      <c r="B156" s="6" t="s">
        <v>39</v>
      </c>
    </row>
    <row r="157" spans="1:5">
      <c r="C157" s="6" t="s">
        <v>40</v>
      </c>
    </row>
    <row r="158" spans="1:5">
      <c r="D158" s="6" t="s">
        <v>41</v>
      </c>
    </row>
    <row r="159" spans="1:5">
      <c r="B159" s="6" t="s">
        <v>39</v>
      </c>
    </row>
    <row r="160" spans="1:5">
      <c r="A160" s="6" t="s">
        <v>38</v>
      </c>
    </row>
    <row r="161" spans="1:6">
      <c r="D161" s="6" t="s">
        <v>41</v>
      </c>
    </row>
    <row r="162" spans="1:6">
      <c r="B162" s="6" t="s">
        <v>39</v>
      </c>
    </row>
    <row r="163" spans="1:6">
      <c r="D163" s="6" t="s">
        <v>41</v>
      </c>
    </row>
    <row r="164" spans="1:6">
      <c r="B164" s="6" t="s">
        <v>39</v>
      </c>
    </row>
    <row r="165" spans="1:6">
      <c r="F165" s="6" t="s">
        <v>43</v>
      </c>
    </row>
    <row r="166" spans="1:6">
      <c r="C166" s="6" t="s">
        <v>40</v>
      </c>
    </row>
    <row r="167" spans="1:6">
      <c r="C167" s="6" t="s">
        <v>40</v>
      </c>
    </row>
    <row r="168" spans="1:6">
      <c r="C168" s="6" t="s">
        <v>40</v>
      </c>
    </row>
    <row r="169" spans="1:6">
      <c r="F169" s="6" t="s">
        <v>43</v>
      </c>
    </row>
    <row r="170" spans="1:6">
      <c r="A170" s="6" t="s">
        <v>38</v>
      </c>
    </row>
    <row r="171" spans="1:6">
      <c r="A171" s="6" t="s">
        <v>38</v>
      </c>
    </row>
    <row r="172" spans="1:6">
      <c r="C172" s="6" t="s">
        <v>40</v>
      </c>
    </row>
    <row r="173" spans="1:6">
      <c r="A173" s="6" t="s">
        <v>38</v>
      </c>
    </row>
    <row r="174" spans="1:6">
      <c r="D174" s="6" t="s">
        <v>41</v>
      </c>
    </row>
    <row r="175" spans="1:6">
      <c r="D175" s="6" t="s">
        <v>41</v>
      </c>
    </row>
    <row r="176" spans="1:6">
      <c r="D176" s="6" t="s">
        <v>41</v>
      </c>
    </row>
    <row r="177" spans="1:6">
      <c r="B177" s="6" t="s">
        <v>39</v>
      </c>
    </row>
    <row r="178" spans="1:6">
      <c r="D178" s="6" t="s">
        <v>41</v>
      </c>
    </row>
    <row r="179" spans="1:6">
      <c r="A179" s="6" t="s">
        <v>38</v>
      </c>
    </row>
    <row r="180" spans="1:6">
      <c r="B180" s="6" t="s">
        <v>39</v>
      </c>
    </row>
    <row r="181" spans="1:6">
      <c r="D181" s="6" t="s">
        <v>41</v>
      </c>
    </row>
    <row r="182" spans="1:6">
      <c r="B182" s="6" t="s">
        <v>39</v>
      </c>
    </row>
    <row r="183" spans="1:6">
      <c r="D183" s="6" t="s">
        <v>41</v>
      </c>
    </row>
    <row r="184" spans="1:6">
      <c r="B184" s="6" t="s">
        <v>39</v>
      </c>
    </row>
    <row r="185" spans="1:6">
      <c r="C185" s="6" t="s">
        <v>40</v>
      </c>
    </row>
    <row r="186" spans="1:6">
      <c r="F186" s="6" t="s">
        <v>43</v>
      </c>
    </row>
    <row r="187" spans="1:6">
      <c r="B187" s="6" t="s">
        <v>39</v>
      </c>
    </row>
    <row r="188" spans="1:6">
      <c r="B188" s="6" t="s">
        <v>39</v>
      </c>
    </row>
    <row r="189" spans="1:6">
      <c r="E189" s="6" t="s">
        <v>42</v>
      </c>
    </row>
    <row r="190" spans="1:6">
      <c r="B190" s="6" t="s">
        <v>39</v>
      </c>
    </row>
    <row r="191" spans="1:6">
      <c r="D191" s="6" t="s">
        <v>41</v>
      </c>
    </row>
    <row r="192" spans="1:6">
      <c r="B192" s="6" t="s">
        <v>39</v>
      </c>
    </row>
    <row r="193" spans="1:5">
      <c r="D193" s="6" t="s">
        <v>41</v>
      </c>
    </row>
    <row r="194" spans="1:5">
      <c r="E194" s="6" t="s">
        <v>42</v>
      </c>
    </row>
    <row r="195" spans="1:5">
      <c r="D195" s="6" t="s">
        <v>41</v>
      </c>
    </row>
    <row r="196" spans="1:5">
      <c r="E196" s="6" t="s">
        <v>42</v>
      </c>
    </row>
    <row r="197" spans="1:5">
      <c r="D197" s="6" t="s">
        <v>41</v>
      </c>
    </row>
    <row r="198" spans="1:5">
      <c r="B198" s="6" t="s">
        <v>39</v>
      </c>
    </row>
    <row r="199" spans="1:5">
      <c r="E199" s="6" t="s">
        <v>42</v>
      </c>
    </row>
    <row r="200" spans="1:5">
      <c r="D200" s="6" t="s">
        <v>41</v>
      </c>
    </row>
    <row r="201" spans="1:5">
      <c r="E201" s="6" t="s">
        <v>42</v>
      </c>
    </row>
    <row r="202" spans="1:5">
      <c r="E202" s="6" t="s">
        <v>42</v>
      </c>
    </row>
    <row r="203" spans="1:5">
      <c r="D203" s="6" t="s">
        <v>41</v>
      </c>
    </row>
    <row r="204" spans="1:5">
      <c r="A204" s="6" t="s">
        <v>38</v>
      </c>
    </row>
    <row r="205" spans="1:5">
      <c r="B205" s="6" t="s">
        <v>39</v>
      </c>
    </row>
    <row r="206" spans="1:5">
      <c r="D206" s="6" t="s">
        <v>41</v>
      </c>
    </row>
    <row r="207" spans="1:5">
      <c r="E207" s="6" t="s">
        <v>42</v>
      </c>
    </row>
    <row r="208" spans="1:5">
      <c r="D208" s="6" t="s">
        <v>41</v>
      </c>
    </row>
    <row r="209" spans="2:5">
      <c r="D209" s="6" t="s">
        <v>41</v>
      </c>
    </row>
    <row r="210" spans="2:5">
      <c r="D210" s="6" t="s">
        <v>41</v>
      </c>
    </row>
    <row r="211" spans="2:5">
      <c r="E211" s="6" t="s">
        <v>42</v>
      </c>
    </row>
    <row r="212" spans="2:5">
      <c r="B212" s="6" t="s">
        <v>39</v>
      </c>
    </row>
    <row r="213" spans="2:5">
      <c r="C213" s="6" t="s">
        <v>40</v>
      </c>
    </row>
    <row r="214" spans="2:5">
      <c r="C214" s="6" t="s">
        <v>40</v>
      </c>
    </row>
    <row r="215" spans="2:5">
      <c r="D215" s="6" t="s">
        <v>41</v>
      </c>
    </row>
    <row r="216" spans="2:5">
      <c r="C216" s="6" t="s">
        <v>40</v>
      </c>
    </row>
    <row r="217" spans="2:5">
      <c r="C217" s="6" t="s">
        <v>40</v>
      </c>
    </row>
    <row r="218" spans="2:5">
      <c r="D218" s="6" t="s">
        <v>41</v>
      </c>
    </row>
    <row r="219" spans="2:5">
      <c r="E219" s="6" t="s">
        <v>42</v>
      </c>
    </row>
    <row r="220" spans="2:5">
      <c r="C220" s="6" t="s">
        <v>40</v>
      </c>
    </row>
    <row r="221" spans="2:5">
      <c r="C221" s="6" t="s">
        <v>40</v>
      </c>
    </row>
    <row r="222" spans="2:5">
      <c r="E222" s="6" t="s">
        <v>42</v>
      </c>
    </row>
    <row r="223" spans="2:5">
      <c r="D223" s="6" t="s">
        <v>41</v>
      </c>
    </row>
    <row r="224" spans="2:5">
      <c r="E224" s="6" t="s">
        <v>42</v>
      </c>
    </row>
    <row r="225" spans="1:7">
      <c r="G225" s="4" t="s">
        <v>37</v>
      </c>
    </row>
    <row r="226" spans="1:7">
      <c r="C226" s="6" t="s">
        <v>40</v>
      </c>
    </row>
    <row r="227" spans="1:7">
      <c r="E227" s="6" t="s">
        <v>42</v>
      </c>
    </row>
    <row r="228" spans="1:7">
      <c r="A228" s="6" t="s">
        <v>38</v>
      </c>
    </row>
    <row r="229" spans="1:7">
      <c r="A229" s="6" t="s">
        <v>38</v>
      </c>
    </row>
    <row r="230" spans="1:7">
      <c r="B230" s="6" t="s">
        <v>39</v>
      </c>
    </row>
    <row r="231" spans="1:7">
      <c r="C231" s="6" t="s">
        <v>40</v>
      </c>
    </row>
    <row r="232" spans="1:7">
      <c r="B232" s="6" t="s">
        <v>39</v>
      </c>
    </row>
    <row r="233" spans="1:7">
      <c r="G233" s="4" t="s">
        <v>37</v>
      </c>
    </row>
    <row r="234" spans="1:7">
      <c r="D234" s="6" t="s">
        <v>41</v>
      </c>
    </row>
    <row r="235" spans="1:7">
      <c r="G235" s="4" t="s">
        <v>37</v>
      </c>
    </row>
    <row r="236" spans="1:7">
      <c r="C236" s="6" t="s">
        <v>40</v>
      </c>
    </row>
    <row r="237" spans="1:7">
      <c r="C237" s="6" t="s">
        <v>40</v>
      </c>
    </row>
    <row r="238" spans="1:7">
      <c r="E238" s="6" t="s">
        <v>42</v>
      </c>
    </row>
    <row r="239" spans="1:7">
      <c r="E239" s="6" t="s">
        <v>42</v>
      </c>
    </row>
    <row r="240" spans="1:7">
      <c r="B240" s="6" t="s">
        <v>39</v>
      </c>
    </row>
    <row r="241" spans="1:7">
      <c r="D241" s="6" t="s">
        <v>41</v>
      </c>
    </row>
    <row r="242" spans="1:7">
      <c r="E242" s="6" t="s">
        <v>42</v>
      </c>
    </row>
    <row r="243" spans="1:7">
      <c r="F243" s="6" t="s">
        <v>43</v>
      </c>
    </row>
    <row r="244" spans="1:7">
      <c r="F244" s="6" t="s">
        <v>43</v>
      </c>
    </row>
    <row r="245" spans="1:7">
      <c r="D245" s="6" t="s">
        <v>41</v>
      </c>
    </row>
    <row r="246" spans="1:7">
      <c r="B246" s="6" t="s">
        <v>39</v>
      </c>
    </row>
    <row r="247" spans="1:7">
      <c r="C247" s="6" t="s">
        <v>40</v>
      </c>
    </row>
    <row r="248" spans="1:7">
      <c r="C248" s="6" t="s">
        <v>40</v>
      </c>
    </row>
    <row r="249" spans="1:7">
      <c r="G249" s="6"/>
    </row>
    <row r="250" spans="1:7">
      <c r="A250" s="13">
        <v>2</v>
      </c>
      <c r="B250" s="13"/>
      <c r="C250" s="13"/>
      <c r="D250" s="13"/>
      <c r="E250" s="13"/>
      <c r="F250" s="13"/>
      <c r="G250" s="13"/>
    </row>
    <row r="251" spans="1:7">
      <c r="A251" s="6" t="s">
        <v>6</v>
      </c>
      <c r="G251" s="6"/>
    </row>
    <row r="252" spans="1:7">
      <c r="A252" s="6" t="s">
        <v>38</v>
      </c>
      <c r="B252" s="6" t="s">
        <v>39</v>
      </c>
      <c r="C252" s="6" t="s">
        <v>40</v>
      </c>
      <c r="D252" s="6" t="s">
        <v>41</v>
      </c>
      <c r="E252" s="6" t="s">
        <v>42</v>
      </c>
      <c r="F252" s="6" t="s">
        <v>43</v>
      </c>
      <c r="G252" s="6" t="s">
        <v>37</v>
      </c>
    </row>
    <row r="253" spans="1:7">
      <c r="A253" s="21"/>
      <c r="B253" s="21"/>
      <c r="C253" s="21"/>
      <c r="D253" s="21"/>
      <c r="E253" s="21"/>
      <c r="F253" s="21"/>
      <c r="G253" s="21"/>
    </row>
    <row r="254" spans="1:7">
      <c r="A254">
        <f>COUNTIF(A4:A248,"16 - 25")</f>
        <v>15</v>
      </c>
      <c r="B254">
        <f>COUNTIF(B4:B248,"26 - 35")</f>
        <v>26</v>
      </c>
      <c r="C254">
        <f>COUNTIF(C4:C248,"36 - 45")</f>
        <v>44</v>
      </c>
      <c r="D254">
        <f>COUNTIF(D4:D248,"46 - 55")</f>
        <v>63</v>
      </c>
      <c r="E254">
        <f>COUNTIF(E4:E248,"56 - 65")</f>
        <v>53</v>
      </c>
      <c r="F254">
        <f>COUNTIF(F4:F248,"Over 65")</f>
        <v>39</v>
      </c>
      <c r="G254">
        <f>COUNTIF(G4:G248,"Prefer not to say")</f>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B263"/>
  <sheetViews>
    <sheetView workbookViewId="0">
      <selection sqref="A1:B1048576"/>
    </sheetView>
  </sheetViews>
  <sheetFormatPr defaultRowHeight="12.75"/>
  <cols>
    <col min="1" max="1" width="9.140625" style="3"/>
    <col min="2" max="2" width="9.140625" style="11"/>
  </cols>
  <sheetData>
    <row r="1" spans="1:2">
      <c r="A1" s="14">
        <v>3</v>
      </c>
      <c r="B1" s="19"/>
    </row>
    <row r="2" spans="1:2">
      <c r="A2" s="3" t="s">
        <v>7</v>
      </c>
      <c r="B2" s="11" t="s">
        <v>951</v>
      </c>
    </row>
    <row r="3" spans="1:2">
      <c r="A3" s="20" t="s">
        <v>44</v>
      </c>
      <c r="B3" s="23" t="s">
        <v>947</v>
      </c>
    </row>
    <row r="4" spans="1:2">
      <c r="A4" s="3" t="s">
        <v>175</v>
      </c>
      <c r="B4" s="11" t="s">
        <v>948</v>
      </c>
    </row>
    <row r="5" spans="1:2">
      <c r="A5" s="3" t="s">
        <v>178</v>
      </c>
      <c r="B5" s="11" t="s">
        <v>948</v>
      </c>
    </row>
    <row r="6" spans="1:2">
      <c r="A6" s="3" t="s">
        <v>182</v>
      </c>
      <c r="B6" s="11" t="s">
        <v>949</v>
      </c>
    </row>
    <row r="7" spans="1:2">
      <c r="A7" s="3" t="s">
        <v>186</v>
      </c>
      <c r="B7" s="11" t="s">
        <v>949</v>
      </c>
    </row>
    <row r="8" spans="1:2">
      <c r="A8" s="3" t="s">
        <v>186</v>
      </c>
      <c r="B8" s="11" t="s">
        <v>949</v>
      </c>
    </row>
    <row r="9" spans="1:2">
      <c r="A9" s="3" t="s">
        <v>186</v>
      </c>
      <c r="B9" s="11" t="s">
        <v>949</v>
      </c>
    </row>
    <row r="10" spans="1:2">
      <c r="A10" s="3" t="s">
        <v>182</v>
      </c>
      <c r="B10" s="11" t="s">
        <v>949</v>
      </c>
    </row>
    <row r="11" spans="1:2">
      <c r="A11" s="3" t="s">
        <v>196</v>
      </c>
      <c r="B11" s="11" t="s">
        <v>948</v>
      </c>
    </row>
    <row r="12" spans="1:2">
      <c r="A12" s="3" t="s">
        <v>199</v>
      </c>
      <c r="B12" s="11" t="s">
        <v>948</v>
      </c>
    </row>
    <row r="13" spans="1:2">
      <c r="A13" s="3" t="s">
        <v>182</v>
      </c>
      <c r="B13" s="11" t="s">
        <v>949</v>
      </c>
    </row>
    <row r="14" spans="1:2">
      <c r="A14" s="3" t="s">
        <v>203</v>
      </c>
      <c r="B14" s="11" t="s">
        <v>948</v>
      </c>
    </row>
    <row r="15" spans="1:2">
      <c r="A15" s="3" t="s">
        <v>207</v>
      </c>
      <c r="B15" s="11" t="s">
        <v>948</v>
      </c>
    </row>
    <row r="16" spans="1:2">
      <c r="A16" s="3" t="s">
        <v>209</v>
      </c>
      <c r="B16" s="11" t="s">
        <v>948</v>
      </c>
    </row>
    <row r="17" spans="1:2">
      <c r="A17" s="3" t="s">
        <v>211</v>
      </c>
      <c r="B17" s="11" t="s">
        <v>948</v>
      </c>
    </row>
    <row r="18" spans="1:2">
      <c r="A18" s="3" t="s">
        <v>215</v>
      </c>
      <c r="B18" s="11" t="s">
        <v>948</v>
      </c>
    </row>
    <row r="19" spans="1:2">
      <c r="A19" s="3" t="s">
        <v>220</v>
      </c>
      <c r="B19" s="11" t="s">
        <v>948</v>
      </c>
    </row>
    <row r="20" spans="1:2">
      <c r="A20" s="3" t="s">
        <v>222</v>
      </c>
      <c r="B20" s="11" t="s">
        <v>950</v>
      </c>
    </row>
    <row r="21" spans="1:2">
      <c r="A21" s="3" t="s">
        <v>223</v>
      </c>
      <c r="B21" s="11" t="s">
        <v>949</v>
      </c>
    </row>
    <row r="22" spans="1:2">
      <c r="A22" s="3" t="s">
        <v>182</v>
      </c>
      <c r="B22" s="11" t="s">
        <v>949</v>
      </c>
    </row>
    <row r="23" spans="1:2">
      <c r="A23" s="3" t="s">
        <v>182</v>
      </c>
      <c r="B23" s="11" t="s">
        <v>949</v>
      </c>
    </row>
    <row r="24" spans="1:2">
      <c r="A24" s="3" t="s">
        <v>228</v>
      </c>
      <c r="B24" s="11" t="s">
        <v>950</v>
      </c>
    </row>
    <row r="25" spans="1:2">
      <c r="A25" s="3" t="s">
        <v>230</v>
      </c>
      <c r="B25" s="11" t="s">
        <v>949</v>
      </c>
    </row>
    <row r="26" spans="1:2">
      <c r="A26" s="3" t="s">
        <v>182</v>
      </c>
      <c r="B26" s="11" t="s">
        <v>949</v>
      </c>
    </row>
    <row r="27" spans="1:2">
      <c r="A27" s="3" t="s">
        <v>230</v>
      </c>
      <c r="B27" s="11" t="s">
        <v>949</v>
      </c>
    </row>
    <row r="28" spans="1:2">
      <c r="A28" s="3" t="s">
        <v>186</v>
      </c>
      <c r="B28" s="11" t="s">
        <v>949</v>
      </c>
    </row>
    <row r="29" spans="1:2">
      <c r="A29" s="3" t="s">
        <v>186</v>
      </c>
      <c r="B29" s="11" t="s">
        <v>949</v>
      </c>
    </row>
    <row r="30" spans="1:2">
      <c r="A30" s="3" t="s">
        <v>182</v>
      </c>
      <c r="B30" s="11" t="s">
        <v>949</v>
      </c>
    </row>
    <row r="31" spans="1:2">
      <c r="A31" s="3" t="s">
        <v>182</v>
      </c>
      <c r="B31" s="11" t="s">
        <v>949</v>
      </c>
    </row>
    <row r="32" spans="1:2">
      <c r="A32" s="3" t="s">
        <v>186</v>
      </c>
      <c r="B32" s="11" t="s">
        <v>949</v>
      </c>
    </row>
    <row r="33" spans="1:2">
      <c r="A33" s="3" t="s">
        <v>186</v>
      </c>
      <c r="B33" s="11" t="s">
        <v>949</v>
      </c>
    </row>
    <row r="34" spans="1:2">
      <c r="A34" s="3" t="s">
        <v>182</v>
      </c>
      <c r="B34" s="11" t="s">
        <v>949</v>
      </c>
    </row>
    <row r="35" spans="1:2">
      <c r="A35" s="3" t="s">
        <v>246</v>
      </c>
      <c r="B35" s="11" t="s">
        <v>948</v>
      </c>
    </row>
    <row r="36" spans="1:2">
      <c r="A36" s="43" t="s">
        <v>250</v>
      </c>
      <c r="B36" s="41" t="s">
        <v>950</v>
      </c>
    </row>
    <row r="37" spans="1:2">
      <c r="A37" s="3" t="s">
        <v>252</v>
      </c>
      <c r="B37" s="11" t="s">
        <v>949</v>
      </c>
    </row>
    <row r="38" spans="1:2">
      <c r="A38" s="3" t="s">
        <v>252</v>
      </c>
      <c r="B38" s="11" t="s">
        <v>949</v>
      </c>
    </row>
    <row r="39" spans="1:2">
      <c r="A39" s="3" t="s">
        <v>182</v>
      </c>
      <c r="B39" s="11" t="s">
        <v>949</v>
      </c>
    </row>
    <row r="40" spans="1:2">
      <c r="A40" s="3" t="s">
        <v>252</v>
      </c>
      <c r="B40" s="11" t="s">
        <v>949</v>
      </c>
    </row>
    <row r="41" spans="1:2">
      <c r="A41" s="3" t="s">
        <v>268</v>
      </c>
      <c r="B41" s="11" t="s">
        <v>950</v>
      </c>
    </row>
    <row r="42" spans="1:2">
      <c r="A42" s="3" t="s">
        <v>252</v>
      </c>
      <c r="B42" s="11" t="s">
        <v>949</v>
      </c>
    </row>
    <row r="43" spans="1:2">
      <c r="A43" s="3" t="s">
        <v>276</v>
      </c>
      <c r="B43" s="11" t="s">
        <v>949</v>
      </c>
    </row>
    <row r="44" spans="1:2">
      <c r="A44" s="3" t="s">
        <v>283</v>
      </c>
      <c r="B44" s="11" t="s">
        <v>949</v>
      </c>
    </row>
    <row r="45" spans="1:2">
      <c r="A45" s="3" t="s">
        <v>182</v>
      </c>
      <c r="B45" s="11" t="s">
        <v>949</v>
      </c>
    </row>
    <row r="46" spans="1:2">
      <c r="A46" s="3" t="s">
        <v>291</v>
      </c>
      <c r="B46" s="11" t="s">
        <v>949</v>
      </c>
    </row>
    <row r="47" spans="1:2">
      <c r="A47" s="3" t="s">
        <v>294</v>
      </c>
      <c r="B47" s="11" t="s">
        <v>949</v>
      </c>
    </row>
    <row r="48" spans="1:2">
      <c r="A48" s="3" t="s">
        <v>297</v>
      </c>
      <c r="B48" s="11" t="s">
        <v>949</v>
      </c>
    </row>
    <row r="49" spans="1:2">
      <c r="A49" s="3" t="s">
        <v>252</v>
      </c>
      <c r="B49" s="11" t="s">
        <v>949</v>
      </c>
    </row>
    <row r="50" spans="1:2">
      <c r="A50" s="3" t="s">
        <v>310</v>
      </c>
      <c r="B50" s="11" t="s">
        <v>949</v>
      </c>
    </row>
    <row r="51" spans="1:2">
      <c r="A51" s="3" t="s">
        <v>316</v>
      </c>
      <c r="B51" s="11" t="s">
        <v>949</v>
      </c>
    </row>
    <row r="52" spans="1:2">
      <c r="A52" s="3" t="s">
        <v>316</v>
      </c>
      <c r="B52" s="11" t="s">
        <v>949</v>
      </c>
    </row>
    <row r="53" spans="1:2">
      <c r="A53" s="3" t="s">
        <v>252</v>
      </c>
      <c r="B53" s="11" t="s">
        <v>949</v>
      </c>
    </row>
    <row r="54" spans="1:2">
      <c r="A54" s="3" t="s">
        <v>310</v>
      </c>
      <c r="B54" s="11" t="s">
        <v>949</v>
      </c>
    </row>
    <row r="55" spans="1:2">
      <c r="A55" s="3" t="s">
        <v>331</v>
      </c>
      <c r="B55" s="11" t="s">
        <v>949</v>
      </c>
    </row>
    <row r="56" spans="1:2">
      <c r="A56" s="3" t="s">
        <v>252</v>
      </c>
      <c r="B56" s="11" t="s">
        <v>949</v>
      </c>
    </row>
    <row r="57" spans="1:2">
      <c r="A57" s="3" t="s">
        <v>341</v>
      </c>
      <c r="B57" s="11" t="s">
        <v>949</v>
      </c>
    </row>
    <row r="58" spans="1:2">
      <c r="A58" s="3" t="s">
        <v>341</v>
      </c>
      <c r="B58" s="11" t="s">
        <v>949</v>
      </c>
    </row>
    <row r="59" spans="1:2">
      <c r="A59" s="3" t="s">
        <v>186</v>
      </c>
      <c r="B59" s="11" t="s">
        <v>949</v>
      </c>
    </row>
    <row r="60" spans="1:2">
      <c r="A60" s="3" t="s">
        <v>310</v>
      </c>
      <c r="B60" s="11" t="s">
        <v>949</v>
      </c>
    </row>
    <row r="61" spans="1:2">
      <c r="A61" s="3" t="s">
        <v>252</v>
      </c>
      <c r="B61" s="11" t="s">
        <v>949</v>
      </c>
    </row>
    <row r="62" spans="1:2">
      <c r="A62" s="3" t="s">
        <v>252</v>
      </c>
      <c r="B62" s="11" t="s">
        <v>949</v>
      </c>
    </row>
    <row r="63" spans="1:2">
      <c r="A63" s="3" t="s">
        <v>252</v>
      </c>
      <c r="B63" s="11" t="s">
        <v>949</v>
      </c>
    </row>
    <row r="64" spans="1:2">
      <c r="A64" s="3" t="s">
        <v>359</v>
      </c>
      <c r="B64" s="11" t="s">
        <v>949</v>
      </c>
    </row>
    <row r="65" spans="1:2">
      <c r="A65" s="3" t="s">
        <v>359</v>
      </c>
      <c r="B65" s="11" t="s">
        <v>949</v>
      </c>
    </row>
    <row r="66" spans="1:2">
      <c r="A66" s="3" t="s">
        <v>182</v>
      </c>
      <c r="B66" s="11" t="s">
        <v>949</v>
      </c>
    </row>
    <row r="67" spans="1:2">
      <c r="A67" s="3" t="s">
        <v>369</v>
      </c>
      <c r="B67" s="11" t="s">
        <v>949</v>
      </c>
    </row>
    <row r="68" spans="1:2">
      <c r="A68" s="3" t="s">
        <v>316</v>
      </c>
      <c r="B68" s="11" t="s">
        <v>949</v>
      </c>
    </row>
    <row r="69" spans="1:2">
      <c r="A69" s="3" t="s">
        <v>375</v>
      </c>
      <c r="B69" s="11" t="s">
        <v>949</v>
      </c>
    </row>
    <row r="70" spans="1:2">
      <c r="A70" s="3" t="s">
        <v>186</v>
      </c>
      <c r="B70" s="11" t="s">
        <v>949</v>
      </c>
    </row>
    <row r="71" spans="1:2">
      <c r="A71" s="3" t="s">
        <v>316</v>
      </c>
      <c r="B71" s="11" t="s">
        <v>949</v>
      </c>
    </row>
    <row r="72" spans="1:2">
      <c r="A72" s="3" t="s">
        <v>310</v>
      </c>
      <c r="B72" s="11" t="s">
        <v>949</v>
      </c>
    </row>
    <row r="73" spans="1:2">
      <c r="A73" s="3" t="s">
        <v>310</v>
      </c>
      <c r="B73" s="11" t="s">
        <v>949</v>
      </c>
    </row>
    <row r="74" spans="1:2">
      <c r="A74" s="3" t="s">
        <v>392</v>
      </c>
      <c r="B74" s="11" t="s">
        <v>949</v>
      </c>
    </row>
    <row r="75" spans="1:2">
      <c r="A75" s="3" t="s">
        <v>392</v>
      </c>
      <c r="B75" s="11" t="s">
        <v>949</v>
      </c>
    </row>
    <row r="76" spans="1:2">
      <c r="A76" s="3" t="s">
        <v>359</v>
      </c>
      <c r="B76" s="11" t="s">
        <v>949</v>
      </c>
    </row>
    <row r="77" spans="1:2">
      <c r="A77" s="3" t="s">
        <v>252</v>
      </c>
      <c r="B77" s="11" t="s">
        <v>949</v>
      </c>
    </row>
    <row r="78" spans="1:2">
      <c r="A78" s="3" t="s">
        <v>310</v>
      </c>
      <c r="B78" s="11" t="s">
        <v>949</v>
      </c>
    </row>
    <row r="79" spans="1:2">
      <c r="A79" s="3" t="s">
        <v>375</v>
      </c>
      <c r="B79" s="11" t="s">
        <v>949</v>
      </c>
    </row>
    <row r="80" spans="1:2">
      <c r="A80" s="3" t="s">
        <v>252</v>
      </c>
      <c r="B80" s="11" t="s">
        <v>949</v>
      </c>
    </row>
    <row r="81" spans="1:2">
      <c r="A81" s="3" t="s">
        <v>414</v>
      </c>
      <c r="B81" s="11" t="s">
        <v>949</v>
      </c>
    </row>
    <row r="82" spans="1:2">
      <c r="A82" s="3" t="s">
        <v>294</v>
      </c>
      <c r="B82" s="11" t="s">
        <v>949</v>
      </c>
    </row>
    <row r="83" spans="1:2">
      <c r="A83" s="3" t="s">
        <v>310</v>
      </c>
      <c r="B83" s="11" t="s">
        <v>949</v>
      </c>
    </row>
    <row r="84" spans="1:2">
      <c r="A84" s="3" t="s">
        <v>182</v>
      </c>
      <c r="B84" s="11" t="s">
        <v>949</v>
      </c>
    </row>
    <row r="85" spans="1:2">
      <c r="A85" s="3" t="s">
        <v>310</v>
      </c>
      <c r="B85" s="11" t="s">
        <v>949</v>
      </c>
    </row>
    <row r="86" spans="1:2">
      <c r="A86" s="3" t="s">
        <v>310</v>
      </c>
      <c r="B86" s="11" t="s">
        <v>949</v>
      </c>
    </row>
    <row r="87" spans="1:2">
      <c r="A87" s="3" t="s">
        <v>310</v>
      </c>
      <c r="B87" s="11" t="s">
        <v>949</v>
      </c>
    </row>
    <row r="88" spans="1:2">
      <c r="A88" s="3" t="s">
        <v>252</v>
      </c>
      <c r="B88" s="11" t="s">
        <v>949</v>
      </c>
    </row>
    <row r="89" spans="1:2">
      <c r="A89" s="3" t="s">
        <v>310</v>
      </c>
      <c r="B89" s="11" t="s">
        <v>949</v>
      </c>
    </row>
    <row r="90" spans="1:2">
      <c r="A90" s="3" t="s">
        <v>252</v>
      </c>
      <c r="B90" s="11" t="s">
        <v>949</v>
      </c>
    </row>
    <row r="91" spans="1:2">
      <c r="A91" s="3" t="s">
        <v>310</v>
      </c>
      <c r="B91" s="11" t="s">
        <v>949</v>
      </c>
    </row>
    <row r="92" spans="1:2">
      <c r="A92" s="3" t="s">
        <v>310</v>
      </c>
      <c r="B92" s="11" t="s">
        <v>949</v>
      </c>
    </row>
    <row r="93" spans="1:2">
      <c r="A93" s="3" t="s">
        <v>182</v>
      </c>
      <c r="B93" s="11" t="s">
        <v>949</v>
      </c>
    </row>
    <row r="94" spans="1:2">
      <c r="A94" s="3" t="s">
        <v>310</v>
      </c>
      <c r="B94" s="11" t="s">
        <v>949</v>
      </c>
    </row>
    <row r="95" spans="1:2">
      <c r="A95" s="3" t="s">
        <v>310</v>
      </c>
      <c r="B95" s="11" t="s">
        <v>949</v>
      </c>
    </row>
    <row r="96" spans="1:2">
      <c r="A96" s="3" t="s">
        <v>310</v>
      </c>
      <c r="B96" s="11" t="s">
        <v>949</v>
      </c>
    </row>
    <row r="97" spans="1:2">
      <c r="A97" s="3" t="s">
        <v>467</v>
      </c>
      <c r="B97" s="11" t="s">
        <v>950</v>
      </c>
    </row>
    <row r="98" spans="1:2">
      <c r="A98" s="3" t="s">
        <v>310</v>
      </c>
      <c r="B98" s="11" t="s">
        <v>949</v>
      </c>
    </row>
    <row r="99" spans="1:2">
      <c r="A99" s="3" t="s">
        <v>359</v>
      </c>
      <c r="B99" s="11" t="s">
        <v>949</v>
      </c>
    </row>
    <row r="100" spans="1:2">
      <c r="A100" s="3" t="s">
        <v>359</v>
      </c>
      <c r="B100" s="11" t="s">
        <v>949</v>
      </c>
    </row>
    <row r="101" spans="1:2">
      <c r="A101" s="3" t="s">
        <v>474</v>
      </c>
      <c r="B101" s="11" t="s">
        <v>948</v>
      </c>
    </row>
    <row r="102" spans="1:2">
      <c r="A102" s="3" t="s">
        <v>480</v>
      </c>
      <c r="B102" s="11" t="s">
        <v>950</v>
      </c>
    </row>
    <row r="103" spans="1:2">
      <c r="A103" s="3" t="s">
        <v>252</v>
      </c>
      <c r="B103" s="11" t="s">
        <v>949</v>
      </c>
    </row>
    <row r="104" spans="1:2">
      <c r="A104" s="3" t="s">
        <v>182</v>
      </c>
      <c r="B104" s="11" t="s">
        <v>949</v>
      </c>
    </row>
    <row r="105" spans="1:2">
      <c r="A105" s="3" t="s">
        <v>182</v>
      </c>
      <c r="B105" s="11" t="s">
        <v>949</v>
      </c>
    </row>
    <row r="106" spans="1:2">
      <c r="A106" s="3" t="s">
        <v>490</v>
      </c>
      <c r="B106" s="11" t="s">
        <v>949</v>
      </c>
    </row>
    <row r="107" spans="1:2">
      <c r="A107" s="3" t="s">
        <v>294</v>
      </c>
      <c r="B107" s="11" t="s">
        <v>949</v>
      </c>
    </row>
    <row r="108" spans="1:2">
      <c r="A108" s="3" t="s">
        <v>252</v>
      </c>
      <c r="B108" s="11" t="s">
        <v>949</v>
      </c>
    </row>
    <row r="109" spans="1:2">
      <c r="A109" s="3" t="s">
        <v>310</v>
      </c>
      <c r="B109" s="11" t="s">
        <v>949</v>
      </c>
    </row>
    <row r="110" spans="1:2">
      <c r="A110" s="3" t="s">
        <v>252</v>
      </c>
      <c r="B110" s="11" t="s">
        <v>949</v>
      </c>
    </row>
    <row r="111" spans="1:2">
      <c r="A111" s="3" t="s">
        <v>510</v>
      </c>
      <c r="B111" s="11" t="s">
        <v>950</v>
      </c>
    </row>
    <row r="112" spans="1:2">
      <c r="A112" s="3" t="s">
        <v>252</v>
      </c>
      <c r="B112" s="11" t="s">
        <v>949</v>
      </c>
    </row>
    <row r="113" spans="1:2">
      <c r="A113" s="3" t="s">
        <v>186</v>
      </c>
      <c r="B113" s="11" t="s">
        <v>949</v>
      </c>
    </row>
    <row r="114" spans="1:2">
      <c r="A114" s="3" t="s">
        <v>182</v>
      </c>
      <c r="B114" s="11" t="s">
        <v>949</v>
      </c>
    </row>
    <row r="115" spans="1:2">
      <c r="A115" s="3" t="s">
        <v>182</v>
      </c>
      <c r="B115" s="11" t="s">
        <v>949</v>
      </c>
    </row>
    <row r="116" spans="1:2">
      <c r="A116" s="3" t="s">
        <v>310</v>
      </c>
      <c r="B116" s="11" t="s">
        <v>949</v>
      </c>
    </row>
    <row r="117" spans="1:2">
      <c r="A117" s="3" t="s">
        <v>310</v>
      </c>
      <c r="B117" s="11" t="s">
        <v>949</v>
      </c>
    </row>
    <row r="118" spans="1:2">
      <c r="A118" s="3" t="s">
        <v>359</v>
      </c>
      <c r="B118" s="11" t="s">
        <v>949</v>
      </c>
    </row>
    <row r="119" spans="1:2">
      <c r="A119" s="3" t="s">
        <v>544</v>
      </c>
      <c r="B119" s="11" t="s">
        <v>950</v>
      </c>
    </row>
    <row r="120" spans="1:2">
      <c r="A120" s="3" t="s">
        <v>252</v>
      </c>
      <c r="B120" s="11" t="s">
        <v>949</v>
      </c>
    </row>
    <row r="121" spans="1:2">
      <c r="A121" s="3" t="s">
        <v>252</v>
      </c>
      <c r="B121" s="11" t="s">
        <v>949</v>
      </c>
    </row>
    <row r="122" spans="1:2">
      <c r="A122" s="3" t="s">
        <v>559</v>
      </c>
      <c r="B122" s="11" t="s">
        <v>950</v>
      </c>
    </row>
    <row r="123" spans="1:2">
      <c r="A123" s="3" t="s">
        <v>252</v>
      </c>
      <c r="B123" s="11" t="s">
        <v>949</v>
      </c>
    </row>
    <row r="124" spans="1:2">
      <c r="A124" s="3" t="s">
        <v>252</v>
      </c>
      <c r="B124" s="11" t="s">
        <v>949</v>
      </c>
    </row>
    <row r="125" spans="1:2">
      <c r="A125" s="3" t="s">
        <v>182</v>
      </c>
      <c r="B125" s="11" t="s">
        <v>949</v>
      </c>
    </row>
    <row r="126" spans="1:2">
      <c r="A126" s="3" t="s">
        <v>359</v>
      </c>
      <c r="B126" s="11" t="s">
        <v>949</v>
      </c>
    </row>
    <row r="127" spans="1:2">
      <c r="A127" s="3" t="s">
        <v>252</v>
      </c>
      <c r="B127" s="11" t="s">
        <v>949</v>
      </c>
    </row>
    <row r="128" spans="1:2">
      <c r="A128" s="3" t="s">
        <v>578</v>
      </c>
      <c r="B128" s="11" t="s">
        <v>948</v>
      </c>
    </row>
    <row r="129" spans="1:2">
      <c r="A129" s="3" t="s">
        <v>580</v>
      </c>
      <c r="B129" s="11" t="s">
        <v>949</v>
      </c>
    </row>
    <row r="130" spans="1:2">
      <c r="A130" s="3" t="s">
        <v>186</v>
      </c>
      <c r="B130" s="11" t="s">
        <v>949</v>
      </c>
    </row>
    <row r="131" spans="1:2">
      <c r="A131" s="3" t="s">
        <v>252</v>
      </c>
      <c r="B131" s="11" t="s">
        <v>949</v>
      </c>
    </row>
    <row r="132" spans="1:2">
      <c r="A132" s="3" t="s">
        <v>310</v>
      </c>
      <c r="B132" s="11" t="s">
        <v>949</v>
      </c>
    </row>
    <row r="133" spans="1:2">
      <c r="A133" s="3" t="s">
        <v>186</v>
      </c>
      <c r="B133" s="11" t="s">
        <v>949</v>
      </c>
    </row>
    <row r="134" spans="1:2">
      <c r="A134" s="3" t="s">
        <v>182</v>
      </c>
      <c r="B134" s="11" t="s">
        <v>949</v>
      </c>
    </row>
    <row r="135" spans="1:2">
      <c r="A135" s="3" t="s">
        <v>580</v>
      </c>
      <c r="B135" s="11" t="s">
        <v>949</v>
      </c>
    </row>
    <row r="136" spans="1:2">
      <c r="A136" s="3" t="s">
        <v>602</v>
      </c>
      <c r="B136" s="11" t="s">
        <v>949</v>
      </c>
    </row>
    <row r="137" spans="1:2">
      <c r="A137" s="3" t="s">
        <v>310</v>
      </c>
      <c r="B137" s="11" t="s">
        <v>949</v>
      </c>
    </row>
    <row r="138" spans="1:2">
      <c r="A138" s="3" t="s">
        <v>252</v>
      </c>
      <c r="B138" s="11" t="s">
        <v>949</v>
      </c>
    </row>
    <row r="139" spans="1:2">
      <c r="A139" s="3" t="s">
        <v>252</v>
      </c>
      <c r="B139" s="11" t="s">
        <v>949</v>
      </c>
    </row>
    <row r="140" spans="1:2">
      <c r="A140" s="3" t="s">
        <v>616</v>
      </c>
      <c r="B140" s="11" t="s">
        <v>949</v>
      </c>
    </row>
    <row r="141" spans="1:2">
      <c r="A141" s="3" t="s">
        <v>621</v>
      </c>
      <c r="B141" s="11" t="s">
        <v>949</v>
      </c>
    </row>
    <row r="142" spans="1:2">
      <c r="A142" s="3" t="s">
        <v>252</v>
      </c>
      <c r="B142" s="11" t="s">
        <v>949</v>
      </c>
    </row>
    <row r="143" spans="1:2">
      <c r="A143" s="3" t="s">
        <v>252</v>
      </c>
      <c r="B143" s="11" t="s">
        <v>949</v>
      </c>
    </row>
    <row r="144" spans="1:2">
      <c r="A144" s="3" t="s">
        <v>310</v>
      </c>
      <c r="B144" s="11" t="s">
        <v>949</v>
      </c>
    </row>
    <row r="145" spans="1:2">
      <c r="A145" s="3" t="s">
        <v>186</v>
      </c>
      <c r="B145" s="11" t="s">
        <v>949</v>
      </c>
    </row>
    <row r="146" spans="1:2">
      <c r="A146" s="3" t="s">
        <v>252</v>
      </c>
      <c r="B146" s="11" t="s">
        <v>949</v>
      </c>
    </row>
    <row r="147" spans="1:2">
      <c r="A147" s="3" t="s">
        <v>639</v>
      </c>
      <c r="B147" s="11" t="s">
        <v>949</v>
      </c>
    </row>
    <row r="148" spans="1:2">
      <c r="A148" s="3" t="s">
        <v>642</v>
      </c>
      <c r="B148" s="11" t="s">
        <v>949</v>
      </c>
    </row>
    <row r="149" spans="1:2">
      <c r="A149" s="3" t="s">
        <v>223</v>
      </c>
      <c r="B149" s="11" t="s">
        <v>949</v>
      </c>
    </row>
    <row r="150" spans="1:2">
      <c r="A150" s="3" t="s">
        <v>359</v>
      </c>
      <c r="B150" s="11" t="s">
        <v>949</v>
      </c>
    </row>
    <row r="151" spans="1:2">
      <c r="A151" s="3" t="s">
        <v>186</v>
      </c>
      <c r="B151" s="11" t="s">
        <v>949</v>
      </c>
    </row>
    <row r="152" spans="1:2">
      <c r="A152" s="3" t="s">
        <v>252</v>
      </c>
      <c r="B152" s="11" t="s">
        <v>949</v>
      </c>
    </row>
    <row r="153" spans="1:2">
      <c r="A153" s="3" t="s">
        <v>252</v>
      </c>
      <c r="B153" s="11" t="s">
        <v>949</v>
      </c>
    </row>
    <row r="154" spans="1:2">
      <c r="A154" s="3" t="s">
        <v>252</v>
      </c>
      <c r="B154" s="11" t="s">
        <v>949</v>
      </c>
    </row>
    <row r="155" spans="1:2">
      <c r="A155" s="3" t="s">
        <v>310</v>
      </c>
      <c r="B155" s="11" t="s">
        <v>949</v>
      </c>
    </row>
    <row r="156" spans="1:2">
      <c r="A156" s="3" t="s">
        <v>186</v>
      </c>
      <c r="B156" s="11" t="s">
        <v>949</v>
      </c>
    </row>
    <row r="157" spans="1:2">
      <c r="A157" s="3" t="s">
        <v>182</v>
      </c>
      <c r="B157" s="11" t="s">
        <v>949</v>
      </c>
    </row>
    <row r="158" spans="1:2">
      <c r="A158" s="3" t="s">
        <v>294</v>
      </c>
      <c r="B158" s="11" t="s">
        <v>949</v>
      </c>
    </row>
    <row r="159" spans="1:2">
      <c r="A159" s="3" t="s">
        <v>310</v>
      </c>
      <c r="B159" s="11" t="s">
        <v>949</v>
      </c>
    </row>
    <row r="160" spans="1:2">
      <c r="A160" s="3" t="s">
        <v>252</v>
      </c>
      <c r="B160" s="11" t="s">
        <v>949</v>
      </c>
    </row>
    <row r="161" spans="1:2">
      <c r="A161" s="3" t="s">
        <v>689</v>
      </c>
      <c r="B161" s="11" t="s">
        <v>950</v>
      </c>
    </row>
    <row r="162" spans="1:2">
      <c r="A162" s="3" t="s">
        <v>316</v>
      </c>
      <c r="B162" s="11" t="s">
        <v>949</v>
      </c>
    </row>
    <row r="163" spans="1:2">
      <c r="A163" s="3" t="s">
        <v>310</v>
      </c>
      <c r="B163" s="11" t="s">
        <v>949</v>
      </c>
    </row>
    <row r="164" spans="1:2">
      <c r="A164" s="3" t="s">
        <v>316</v>
      </c>
      <c r="B164" s="11" t="s">
        <v>949</v>
      </c>
    </row>
    <row r="165" spans="1:2">
      <c r="A165" s="3" t="s">
        <v>696</v>
      </c>
      <c r="B165" s="11" t="s">
        <v>950</v>
      </c>
    </row>
    <row r="166" spans="1:2">
      <c r="A166" s="3" t="s">
        <v>700</v>
      </c>
      <c r="B166" s="11" t="s">
        <v>950</v>
      </c>
    </row>
    <row r="167" spans="1:2">
      <c r="A167" s="3" t="s">
        <v>359</v>
      </c>
      <c r="B167" s="11" t="s">
        <v>949</v>
      </c>
    </row>
    <row r="168" spans="1:2">
      <c r="A168" s="3" t="s">
        <v>182</v>
      </c>
      <c r="B168" s="11" t="s">
        <v>949</v>
      </c>
    </row>
    <row r="169" spans="1:2">
      <c r="A169" s="3" t="s">
        <v>709</v>
      </c>
      <c r="B169" s="11" t="s">
        <v>950</v>
      </c>
    </row>
    <row r="170" spans="1:2">
      <c r="A170" s="3" t="s">
        <v>310</v>
      </c>
      <c r="B170" s="11" t="s">
        <v>949</v>
      </c>
    </row>
    <row r="171" spans="1:2">
      <c r="A171" s="3" t="s">
        <v>252</v>
      </c>
      <c r="B171" s="11" t="s">
        <v>949</v>
      </c>
    </row>
    <row r="172" spans="1:2">
      <c r="A172" s="3" t="s">
        <v>359</v>
      </c>
      <c r="B172" s="11" t="s">
        <v>949</v>
      </c>
    </row>
    <row r="173" spans="1:2">
      <c r="A173" s="3" t="s">
        <v>252</v>
      </c>
      <c r="B173" s="11" t="s">
        <v>949</v>
      </c>
    </row>
    <row r="174" spans="1:2">
      <c r="A174" s="3" t="s">
        <v>186</v>
      </c>
      <c r="B174" s="11" t="s">
        <v>949</v>
      </c>
    </row>
    <row r="175" spans="1:2">
      <c r="A175" s="3" t="s">
        <v>252</v>
      </c>
      <c r="B175" s="11" t="s">
        <v>949</v>
      </c>
    </row>
    <row r="176" spans="1:2">
      <c r="A176" s="3" t="s">
        <v>727</v>
      </c>
      <c r="B176" s="11" t="s">
        <v>950</v>
      </c>
    </row>
    <row r="177" spans="1:2">
      <c r="A177" s="3" t="s">
        <v>359</v>
      </c>
      <c r="B177" s="11" t="s">
        <v>949</v>
      </c>
    </row>
    <row r="178" spans="1:2">
      <c r="A178" s="3" t="s">
        <v>252</v>
      </c>
      <c r="B178" s="11" t="s">
        <v>949</v>
      </c>
    </row>
    <row r="179" spans="1:2">
      <c r="A179" s="3" t="s">
        <v>359</v>
      </c>
      <c r="B179" s="11" t="s">
        <v>949</v>
      </c>
    </row>
    <row r="180" spans="1:2">
      <c r="A180" s="3" t="s">
        <v>316</v>
      </c>
      <c r="B180" s="11" t="s">
        <v>949</v>
      </c>
    </row>
    <row r="181" spans="1:2">
      <c r="A181" s="3" t="s">
        <v>359</v>
      </c>
      <c r="B181" s="11" t="s">
        <v>949</v>
      </c>
    </row>
    <row r="182" spans="1:2">
      <c r="A182" s="3" t="s">
        <v>359</v>
      </c>
      <c r="B182" s="11" t="s">
        <v>949</v>
      </c>
    </row>
    <row r="183" spans="1:2">
      <c r="A183" s="3" t="s">
        <v>252</v>
      </c>
      <c r="B183" s="11" t="s">
        <v>949</v>
      </c>
    </row>
    <row r="184" spans="1:2">
      <c r="A184" s="3" t="s">
        <v>359</v>
      </c>
      <c r="B184" s="11" t="s">
        <v>949</v>
      </c>
    </row>
    <row r="185" spans="1:2">
      <c r="A185" s="3" t="s">
        <v>316</v>
      </c>
      <c r="B185" s="11" t="s">
        <v>949</v>
      </c>
    </row>
    <row r="186" spans="1:2">
      <c r="A186" s="3" t="s">
        <v>310</v>
      </c>
      <c r="B186" s="11" t="s">
        <v>949</v>
      </c>
    </row>
    <row r="187" spans="1:2">
      <c r="A187" s="3" t="s">
        <v>359</v>
      </c>
      <c r="B187" s="11" t="s">
        <v>949</v>
      </c>
    </row>
    <row r="188" spans="1:2">
      <c r="A188" s="3" t="s">
        <v>359</v>
      </c>
      <c r="B188" s="11" t="s">
        <v>949</v>
      </c>
    </row>
    <row r="189" spans="1:2">
      <c r="A189" s="3" t="s">
        <v>252</v>
      </c>
      <c r="B189" s="11" t="s">
        <v>949</v>
      </c>
    </row>
    <row r="190" spans="1:2">
      <c r="A190" s="3" t="s">
        <v>223</v>
      </c>
      <c r="B190" s="11" t="s">
        <v>949</v>
      </c>
    </row>
    <row r="191" spans="1:2">
      <c r="A191" s="3" t="s">
        <v>580</v>
      </c>
      <c r="B191" s="11" t="s">
        <v>949</v>
      </c>
    </row>
    <row r="192" spans="1:2">
      <c r="A192" s="3" t="s">
        <v>186</v>
      </c>
      <c r="B192" s="11" t="s">
        <v>949</v>
      </c>
    </row>
    <row r="193" spans="1:2">
      <c r="A193" s="3" t="s">
        <v>359</v>
      </c>
      <c r="B193" s="11" t="s">
        <v>949</v>
      </c>
    </row>
    <row r="194" spans="1:2">
      <c r="A194" s="3" t="s">
        <v>294</v>
      </c>
      <c r="B194" s="11" t="s">
        <v>949</v>
      </c>
    </row>
    <row r="195" spans="1:2">
      <c r="A195" s="3" t="s">
        <v>294</v>
      </c>
      <c r="B195" s="11" t="s">
        <v>949</v>
      </c>
    </row>
    <row r="196" spans="1:2">
      <c r="A196" s="3" t="s">
        <v>186</v>
      </c>
      <c r="B196" s="11" t="s">
        <v>949</v>
      </c>
    </row>
    <row r="197" spans="1:2">
      <c r="A197" s="3" t="s">
        <v>310</v>
      </c>
      <c r="B197" s="11" t="s">
        <v>949</v>
      </c>
    </row>
    <row r="198" spans="1:2">
      <c r="A198" s="3" t="s">
        <v>186</v>
      </c>
      <c r="B198" s="11" t="s">
        <v>949</v>
      </c>
    </row>
    <row r="199" spans="1:2">
      <c r="A199" s="3" t="s">
        <v>252</v>
      </c>
      <c r="B199" s="11" t="s">
        <v>949</v>
      </c>
    </row>
    <row r="200" spans="1:2">
      <c r="A200" s="3" t="s">
        <v>294</v>
      </c>
      <c r="B200" s="11" t="s">
        <v>949</v>
      </c>
    </row>
    <row r="201" spans="1:2">
      <c r="A201" s="3" t="s">
        <v>310</v>
      </c>
      <c r="B201" s="11" t="s">
        <v>949</v>
      </c>
    </row>
    <row r="202" spans="1:2">
      <c r="A202" s="3" t="s">
        <v>186</v>
      </c>
      <c r="B202" s="11" t="s">
        <v>949</v>
      </c>
    </row>
    <row r="203" spans="1:2">
      <c r="A203" s="3" t="s">
        <v>252</v>
      </c>
      <c r="B203" s="11" t="s">
        <v>949</v>
      </c>
    </row>
    <row r="204" spans="1:2">
      <c r="A204" s="3" t="s">
        <v>252</v>
      </c>
      <c r="B204" s="11" t="s">
        <v>949</v>
      </c>
    </row>
    <row r="205" spans="1:2">
      <c r="A205" s="3" t="s">
        <v>812</v>
      </c>
      <c r="B205" s="11" t="s">
        <v>949</v>
      </c>
    </row>
    <row r="206" spans="1:2">
      <c r="A206" s="3" t="s">
        <v>294</v>
      </c>
      <c r="B206" s="11" t="s">
        <v>949</v>
      </c>
    </row>
    <row r="207" spans="1:2">
      <c r="A207" s="3" t="s">
        <v>186</v>
      </c>
      <c r="B207" s="11" t="s">
        <v>949</v>
      </c>
    </row>
    <row r="208" spans="1:2">
      <c r="A208" s="3" t="s">
        <v>826</v>
      </c>
      <c r="B208" s="11" t="s">
        <v>949</v>
      </c>
    </row>
    <row r="209" spans="1:2">
      <c r="A209" s="3" t="s">
        <v>252</v>
      </c>
      <c r="B209" s="11" t="s">
        <v>949</v>
      </c>
    </row>
    <row r="210" spans="1:2">
      <c r="A210" s="3" t="s">
        <v>310</v>
      </c>
      <c r="B210" s="11" t="s">
        <v>949</v>
      </c>
    </row>
    <row r="211" spans="1:2">
      <c r="A211" s="3" t="s">
        <v>186</v>
      </c>
      <c r="B211" s="11" t="s">
        <v>949</v>
      </c>
    </row>
    <row r="212" spans="1:2">
      <c r="A212" s="3" t="s">
        <v>359</v>
      </c>
      <c r="B212" s="11" t="s">
        <v>949</v>
      </c>
    </row>
    <row r="213" spans="1:2">
      <c r="A213" s="3" t="s">
        <v>580</v>
      </c>
      <c r="B213" s="11" t="s">
        <v>949</v>
      </c>
    </row>
    <row r="214" spans="1:2">
      <c r="A214" s="3" t="s">
        <v>359</v>
      </c>
      <c r="B214" s="11" t="s">
        <v>949</v>
      </c>
    </row>
    <row r="215" spans="1:2">
      <c r="A215" s="3" t="s">
        <v>252</v>
      </c>
      <c r="B215" s="11" t="s">
        <v>949</v>
      </c>
    </row>
    <row r="216" spans="1:2">
      <c r="A216" s="3" t="s">
        <v>310</v>
      </c>
      <c r="B216" s="11" t="s">
        <v>949</v>
      </c>
    </row>
    <row r="217" spans="1:2">
      <c r="A217" s="3" t="s">
        <v>310</v>
      </c>
      <c r="B217" s="11" t="s">
        <v>949</v>
      </c>
    </row>
    <row r="218" spans="1:2">
      <c r="A218" s="3" t="s">
        <v>853</v>
      </c>
      <c r="B218" s="11" t="s">
        <v>950</v>
      </c>
    </row>
    <row r="219" spans="1:2">
      <c r="A219" s="3" t="s">
        <v>310</v>
      </c>
      <c r="B219" s="11" t="s">
        <v>949</v>
      </c>
    </row>
    <row r="220" spans="1:2">
      <c r="A220" s="3" t="s">
        <v>359</v>
      </c>
      <c r="B220" s="11" t="s">
        <v>949</v>
      </c>
    </row>
    <row r="221" spans="1:2">
      <c r="A221" s="3" t="s">
        <v>182</v>
      </c>
      <c r="B221" s="11" t="s">
        <v>949</v>
      </c>
    </row>
    <row r="222" spans="1:2">
      <c r="A222" s="3" t="s">
        <v>863</v>
      </c>
      <c r="B222" s="11" t="s">
        <v>949</v>
      </c>
    </row>
    <row r="223" spans="1:2">
      <c r="A223" s="3" t="s">
        <v>621</v>
      </c>
      <c r="B223" s="11" t="s">
        <v>949</v>
      </c>
    </row>
    <row r="224" spans="1:2">
      <c r="A224" s="3" t="s">
        <v>310</v>
      </c>
      <c r="B224" s="11" t="s">
        <v>949</v>
      </c>
    </row>
    <row r="225" spans="1:2">
      <c r="A225" s="3" t="s">
        <v>310</v>
      </c>
      <c r="B225" s="11" t="s">
        <v>949</v>
      </c>
    </row>
    <row r="226" spans="1:2">
      <c r="A226" s="3" t="s">
        <v>310</v>
      </c>
      <c r="B226" s="11" t="s">
        <v>949</v>
      </c>
    </row>
    <row r="227" spans="1:2">
      <c r="A227" s="3" t="s">
        <v>310</v>
      </c>
      <c r="B227" s="11" t="s">
        <v>949</v>
      </c>
    </row>
    <row r="228" spans="1:2">
      <c r="A228" s="3" t="s">
        <v>186</v>
      </c>
      <c r="B228" s="11" t="s">
        <v>949</v>
      </c>
    </row>
    <row r="229" spans="1:2">
      <c r="A229" s="3" t="s">
        <v>310</v>
      </c>
      <c r="B229" s="11" t="s">
        <v>949</v>
      </c>
    </row>
    <row r="230" spans="1:2">
      <c r="A230" s="3" t="s">
        <v>580</v>
      </c>
      <c r="B230" s="11" t="s">
        <v>949</v>
      </c>
    </row>
    <row r="231" spans="1:2">
      <c r="A231" s="3" t="s">
        <v>252</v>
      </c>
      <c r="B231" s="11" t="s">
        <v>949</v>
      </c>
    </row>
    <row r="232" spans="1:2">
      <c r="A232" s="3" t="s">
        <v>182</v>
      </c>
      <c r="B232" s="11" t="s">
        <v>949</v>
      </c>
    </row>
    <row r="233" spans="1:2">
      <c r="A233" s="3" t="s">
        <v>310</v>
      </c>
      <c r="B233" s="11" t="s">
        <v>949</v>
      </c>
    </row>
    <row r="234" spans="1:2">
      <c r="A234" s="3" t="s">
        <v>310</v>
      </c>
      <c r="B234" s="11" t="s">
        <v>949</v>
      </c>
    </row>
    <row r="235" spans="1:2">
      <c r="A235" s="3" t="s">
        <v>310</v>
      </c>
      <c r="B235" s="11" t="s">
        <v>949</v>
      </c>
    </row>
    <row r="236" spans="1:2">
      <c r="A236" s="3" t="s">
        <v>186</v>
      </c>
      <c r="B236" s="11" t="s">
        <v>949</v>
      </c>
    </row>
    <row r="237" spans="1:2">
      <c r="A237" s="3" t="s">
        <v>359</v>
      </c>
      <c r="B237" s="11" t="s">
        <v>949</v>
      </c>
    </row>
    <row r="238" spans="1:2">
      <c r="A238" s="3" t="s">
        <v>252</v>
      </c>
      <c r="B238" s="11" t="s">
        <v>949</v>
      </c>
    </row>
    <row r="239" spans="1:2">
      <c r="A239" s="3" t="s">
        <v>252</v>
      </c>
      <c r="B239" s="11" t="s">
        <v>949</v>
      </c>
    </row>
    <row r="240" spans="1:2">
      <c r="A240" s="3" t="s">
        <v>921</v>
      </c>
      <c r="B240" s="11" t="s">
        <v>950</v>
      </c>
    </row>
    <row r="241" spans="1:2">
      <c r="A241" s="3" t="s">
        <v>252</v>
      </c>
      <c r="B241" s="11" t="s">
        <v>949</v>
      </c>
    </row>
    <row r="242" spans="1:2">
      <c r="A242" s="3" t="s">
        <v>182</v>
      </c>
      <c r="B242" s="11" t="s">
        <v>949</v>
      </c>
    </row>
    <row r="243" spans="1:2">
      <c r="A243" s="3" t="s">
        <v>252</v>
      </c>
      <c r="B243" s="11" t="s">
        <v>949</v>
      </c>
    </row>
    <row r="244" spans="1:2">
      <c r="A244" s="3" t="s">
        <v>294</v>
      </c>
      <c r="B244" s="11" t="s">
        <v>949</v>
      </c>
    </row>
    <row r="245" spans="1:2">
      <c r="A245" s="3" t="s">
        <v>310</v>
      </c>
      <c r="B245" s="11" t="s">
        <v>949</v>
      </c>
    </row>
    <row r="246" spans="1:2">
      <c r="A246" s="3" t="s">
        <v>310</v>
      </c>
      <c r="B246" s="11" t="s">
        <v>949</v>
      </c>
    </row>
    <row r="247" spans="1:2">
      <c r="A247" s="3" t="s">
        <v>359</v>
      </c>
      <c r="B247" s="11" t="s">
        <v>949</v>
      </c>
    </row>
    <row r="248" spans="1:2">
      <c r="A248" s="3" t="s">
        <v>294</v>
      </c>
      <c r="B248" s="11" t="s">
        <v>949</v>
      </c>
    </row>
    <row r="250" spans="1:2">
      <c r="A250" s="13">
        <v>3</v>
      </c>
      <c r="B250" s="30"/>
    </row>
    <row r="251" spans="1:2">
      <c r="A251" s="6" t="s">
        <v>1046</v>
      </c>
      <c r="B251" s="11" t="s">
        <v>951</v>
      </c>
    </row>
    <row r="252" spans="1:2">
      <c r="A252" s="6" t="s">
        <v>1047</v>
      </c>
      <c r="B252" s="11" t="s">
        <v>947</v>
      </c>
    </row>
    <row r="253" spans="1:2">
      <c r="A253" s="21"/>
      <c r="B253" s="23"/>
    </row>
    <row r="254" spans="1:2">
      <c r="A254" s="12" t="s">
        <v>949</v>
      </c>
      <c r="B254" s="11">
        <f>COUNTIF(B4:B248,"Local")</f>
        <v>216</v>
      </c>
    </row>
    <row r="255" spans="1:2">
      <c r="A255" s="12" t="s">
        <v>950</v>
      </c>
      <c r="B255" s="11">
        <f>COUNTIF(B4:B248,"Visitor")</f>
        <v>16</v>
      </c>
    </row>
    <row r="256" spans="1:2">
      <c r="A256" s="12" t="s">
        <v>948</v>
      </c>
      <c r="B256" s="11">
        <f>COUNTIF(B4:B248,"Tourist")</f>
        <v>13</v>
      </c>
    </row>
    <row r="263" spans="2:2">
      <c r="B263" s="9">
        <f>SUM(SUM(B254:B262))</f>
        <v>245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F254"/>
  <sheetViews>
    <sheetView workbookViewId="0">
      <selection sqref="A1:F1048576"/>
    </sheetView>
  </sheetViews>
  <sheetFormatPr defaultRowHeight="12.75"/>
  <cols>
    <col min="1" max="1" width="9.140625" style="3"/>
    <col min="2" max="5" width="9.140625" style="6"/>
    <col min="6" max="6" width="9.140625" style="4"/>
  </cols>
  <sheetData>
    <row r="1" spans="1:6">
      <c r="A1" s="14">
        <v>4</v>
      </c>
      <c r="B1" s="15"/>
      <c r="C1" s="15"/>
      <c r="D1" s="15"/>
      <c r="E1" s="15"/>
      <c r="F1" s="16"/>
    </row>
    <row r="2" spans="1:6">
      <c r="A2" s="3" t="s">
        <v>8</v>
      </c>
    </row>
    <row r="3" spans="1:6">
      <c r="A3" s="20" t="s">
        <v>45</v>
      </c>
      <c r="B3" s="21" t="s">
        <v>46</v>
      </c>
      <c r="C3" s="21" t="s">
        <v>47</v>
      </c>
      <c r="D3" s="21" t="s">
        <v>48</v>
      </c>
      <c r="E3" s="21" t="s">
        <v>49</v>
      </c>
      <c r="F3" s="17" t="s">
        <v>50</v>
      </c>
    </row>
    <row r="4" spans="1:6">
      <c r="F4" s="4" t="s">
        <v>50</v>
      </c>
    </row>
    <row r="5" spans="1:6">
      <c r="F5" s="4" t="s">
        <v>50</v>
      </c>
    </row>
    <row r="6" spans="1:6">
      <c r="A6" s="3" t="s">
        <v>45</v>
      </c>
    </row>
    <row r="7" spans="1:6">
      <c r="B7" s="6" t="s">
        <v>46</v>
      </c>
    </row>
    <row r="8" spans="1:6">
      <c r="A8" s="3" t="s">
        <v>45</v>
      </c>
    </row>
    <row r="9" spans="1:6">
      <c r="A9" s="3" t="s">
        <v>45</v>
      </c>
    </row>
    <row r="10" spans="1:6">
      <c r="A10" s="3" t="s">
        <v>45</v>
      </c>
    </row>
    <row r="11" spans="1:6">
      <c r="F11" s="4" t="s">
        <v>50</v>
      </c>
    </row>
    <row r="12" spans="1:6">
      <c r="F12" s="4" t="s">
        <v>50</v>
      </c>
    </row>
    <row r="13" spans="1:6">
      <c r="A13" s="3" t="s">
        <v>45</v>
      </c>
    </row>
    <row r="14" spans="1:6">
      <c r="F14" s="4" t="s">
        <v>50</v>
      </c>
    </row>
    <row r="15" spans="1:6">
      <c r="F15" s="4" t="s">
        <v>50</v>
      </c>
    </row>
    <row r="16" spans="1:6">
      <c r="F16" s="4" t="s">
        <v>50</v>
      </c>
    </row>
    <row r="17" spans="1:6">
      <c r="F17" s="4" t="s">
        <v>50</v>
      </c>
    </row>
    <row r="18" spans="1:6">
      <c r="F18" s="4" t="s">
        <v>50</v>
      </c>
    </row>
    <row r="19" spans="1:6">
      <c r="F19" s="4" t="s">
        <v>50</v>
      </c>
    </row>
    <row r="20" spans="1:6">
      <c r="F20" s="4" t="s">
        <v>50</v>
      </c>
    </row>
    <row r="21" spans="1:6">
      <c r="C21" s="6" t="s">
        <v>47</v>
      </c>
    </row>
    <row r="22" spans="1:6">
      <c r="A22" s="3" t="s">
        <v>45</v>
      </c>
    </row>
    <row r="23" spans="1:6">
      <c r="A23" s="3" t="s">
        <v>45</v>
      </c>
    </row>
    <row r="24" spans="1:6">
      <c r="B24" s="6" t="s">
        <v>46</v>
      </c>
    </row>
    <row r="25" spans="1:6">
      <c r="B25" s="6" t="s">
        <v>46</v>
      </c>
    </row>
    <row r="26" spans="1:6">
      <c r="B26" s="6" t="s">
        <v>46</v>
      </c>
    </row>
    <row r="27" spans="1:6">
      <c r="B27" s="6" t="s">
        <v>46</v>
      </c>
    </row>
    <row r="28" spans="1:6">
      <c r="B28" s="6" t="s">
        <v>46</v>
      </c>
    </row>
    <row r="29" spans="1:6">
      <c r="A29" s="3" t="s">
        <v>45</v>
      </c>
    </row>
    <row r="30" spans="1:6">
      <c r="B30" s="6" t="s">
        <v>46</v>
      </c>
    </row>
    <row r="31" spans="1:6">
      <c r="A31" s="3" t="s">
        <v>45</v>
      </c>
    </row>
    <row r="32" spans="1:6">
      <c r="B32" s="6" t="s">
        <v>46</v>
      </c>
    </row>
    <row r="33" spans="1:6">
      <c r="A33" s="3" t="s">
        <v>45</v>
      </c>
    </row>
    <row r="34" spans="1:6">
      <c r="A34" s="3" t="s">
        <v>45</v>
      </c>
    </row>
    <row r="35" spans="1:6">
      <c r="F35" s="4" t="s">
        <v>50</v>
      </c>
    </row>
    <row r="36" spans="1:6">
      <c r="A36" s="43"/>
      <c r="B36" s="41"/>
      <c r="C36" s="41"/>
      <c r="D36" s="41"/>
      <c r="E36" s="41"/>
      <c r="F36" s="42" t="s">
        <v>50</v>
      </c>
    </row>
    <row r="37" spans="1:6">
      <c r="C37" s="6" t="s">
        <v>47</v>
      </c>
    </row>
    <row r="38" spans="1:6">
      <c r="B38" s="6" t="s">
        <v>46</v>
      </c>
    </row>
    <row r="39" spans="1:6">
      <c r="D39" s="6" t="s">
        <v>48</v>
      </c>
    </row>
    <row r="40" spans="1:6">
      <c r="B40" s="6" t="s">
        <v>46</v>
      </c>
    </row>
    <row r="41" spans="1:6">
      <c r="F41" s="4" t="s">
        <v>50</v>
      </c>
    </row>
    <row r="42" spans="1:6">
      <c r="A42" s="3" t="s">
        <v>45</v>
      </c>
    </row>
    <row r="43" spans="1:6">
      <c r="C43" s="6" t="s">
        <v>47</v>
      </c>
    </row>
    <row r="44" spans="1:6">
      <c r="B44" s="6" t="s">
        <v>46</v>
      </c>
    </row>
    <row r="45" spans="1:6">
      <c r="C45" s="6" t="s">
        <v>47</v>
      </c>
    </row>
    <row r="46" spans="1:6">
      <c r="A46" s="3" t="s">
        <v>45</v>
      </c>
    </row>
    <row r="47" spans="1:6">
      <c r="B47" s="6" t="s">
        <v>46</v>
      </c>
    </row>
    <row r="48" spans="1:6">
      <c r="A48" s="3" t="s">
        <v>45</v>
      </c>
    </row>
    <row r="49" spans="1:5">
      <c r="E49" s="6" t="s">
        <v>49</v>
      </c>
    </row>
    <row r="50" spans="1:5">
      <c r="A50" s="3" t="s">
        <v>45</v>
      </c>
    </row>
    <row r="51" spans="1:5">
      <c r="C51" s="6" t="s">
        <v>47</v>
      </c>
    </row>
    <row r="52" spans="1:5">
      <c r="D52" s="6" t="s">
        <v>48</v>
      </c>
    </row>
    <row r="53" spans="1:5">
      <c r="B53" s="6" t="s">
        <v>46</v>
      </c>
    </row>
    <row r="54" spans="1:5">
      <c r="A54" s="3" t="s">
        <v>45</v>
      </c>
    </row>
    <row r="55" spans="1:5">
      <c r="A55" s="3" t="s">
        <v>45</v>
      </c>
    </row>
    <row r="56" spans="1:5">
      <c r="C56" s="6" t="s">
        <v>47</v>
      </c>
    </row>
    <row r="57" spans="1:5">
      <c r="A57" s="3" t="s">
        <v>45</v>
      </c>
    </row>
    <row r="58" spans="1:5">
      <c r="A58" s="3" t="s">
        <v>45</v>
      </c>
    </row>
    <row r="59" spans="1:5">
      <c r="A59" s="3" t="s">
        <v>45</v>
      </c>
    </row>
    <row r="60" spans="1:5">
      <c r="B60" s="6" t="s">
        <v>46</v>
      </c>
    </row>
    <row r="61" spans="1:5">
      <c r="B61" s="6" t="s">
        <v>46</v>
      </c>
    </row>
    <row r="62" spans="1:5">
      <c r="B62" s="6" t="s">
        <v>46</v>
      </c>
    </row>
    <row r="63" spans="1:5">
      <c r="A63" s="3" t="s">
        <v>45</v>
      </c>
    </row>
    <row r="64" spans="1:5">
      <c r="B64" s="6" t="s">
        <v>46</v>
      </c>
    </row>
    <row r="65" spans="1:5">
      <c r="A65" s="3" t="s">
        <v>45</v>
      </c>
    </row>
    <row r="66" spans="1:5">
      <c r="A66" s="3" t="s">
        <v>45</v>
      </c>
    </row>
    <row r="67" spans="1:5">
      <c r="A67" s="3" t="s">
        <v>45</v>
      </c>
    </row>
    <row r="68" spans="1:5">
      <c r="C68" s="6" t="s">
        <v>47</v>
      </c>
    </row>
    <row r="69" spans="1:5">
      <c r="D69" s="6" t="s">
        <v>48</v>
      </c>
    </row>
    <row r="70" spans="1:5">
      <c r="A70" s="3" t="s">
        <v>45</v>
      </c>
    </row>
    <row r="71" spans="1:5">
      <c r="B71" s="6" t="s">
        <v>46</v>
      </c>
    </row>
    <row r="72" spans="1:5">
      <c r="C72" s="6" t="s">
        <v>47</v>
      </c>
    </row>
    <row r="73" spans="1:5">
      <c r="A73" s="3" t="s">
        <v>45</v>
      </c>
    </row>
    <row r="74" spans="1:5">
      <c r="E74" s="6" t="s">
        <v>49</v>
      </c>
    </row>
    <row r="75" spans="1:5">
      <c r="E75" s="6" t="s">
        <v>49</v>
      </c>
    </row>
    <row r="76" spans="1:5">
      <c r="B76" s="6" t="s">
        <v>46</v>
      </c>
    </row>
    <row r="77" spans="1:5">
      <c r="B77" s="6" t="s">
        <v>46</v>
      </c>
    </row>
    <row r="78" spans="1:5">
      <c r="A78" s="3" t="s">
        <v>45</v>
      </c>
    </row>
    <row r="79" spans="1:5">
      <c r="B79" s="6" t="s">
        <v>46</v>
      </c>
    </row>
    <row r="80" spans="1:5">
      <c r="B80" s="6" t="s">
        <v>46</v>
      </c>
    </row>
    <row r="81" spans="1:6">
      <c r="A81" s="3" t="s">
        <v>45</v>
      </c>
    </row>
    <row r="82" spans="1:6">
      <c r="F82" s="4" t="s">
        <v>50</v>
      </c>
    </row>
    <row r="83" spans="1:6">
      <c r="B83" s="6" t="s">
        <v>46</v>
      </c>
    </row>
    <row r="84" spans="1:6">
      <c r="B84" s="6" t="s">
        <v>46</v>
      </c>
    </row>
    <row r="85" spans="1:6">
      <c r="A85" s="3" t="s">
        <v>45</v>
      </c>
    </row>
    <row r="86" spans="1:6">
      <c r="A86" s="3" t="s">
        <v>45</v>
      </c>
    </row>
    <row r="87" spans="1:6">
      <c r="C87" s="6" t="s">
        <v>47</v>
      </c>
    </row>
    <row r="88" spans="1:6">
      <c r="B88" s="6" t="s">
        <v>46</v>
      </c>
    </row>
    <row r="89" spans="1:6">
      <c r="A89" s="3" t="s">
        <v>45</v>
      </c>
    </row>
    <row r="90" spans="1:6">
      <c r="B90" s="6" t="s">
        <v>46</v>
      </c>
    </row>
    <row r="91" spans="1:6">
      <c r="A91" s="3" t="s">
        <v>45</v>
      </c>
    </row>
    <row r="92" spans="1:6">
      <c r="B92" s="6" t="s">
        <v>46</v>
      </c>
    </row>
    <row r="93" spans="1:6">
      <c r="A93" s="3" t="s">
        <v>45</v>
      </c>
    </row>
    <row r="94" spans="1:6">
      <c r="A94" s="3" t="s">
        <v>45</v>
      </c>
    </row>
    <row r="95" spans="1:6">
      <c r="C95" s="6" t="s">
        <v>47</v>
      </c>
    </row>
    <row r="96" spans="1:6">
      <c r="C96" s="6" t="s">
        <v>47</v>
      </c>
    </row>
    <row r="97" spans="1:6">
      <c r="F97" s="4" t="s">
        <v>50</v>
      </c>
    </row>
    <row r="98" spans="1:6">
      <c r="C98" s="6" t="s">
        <v>47</v>
      </c>
    </row>
    <row r="99" spans="1:6">
      <c r="A99" s="3" t="s">
        <v>45</v>
      </c>
    </row>
    <row r="100" spans="1:6">
      <c r="B100" s="6" t="s">
        <v>46</v>
      </c>
    </row>
    <row r="101" spans="1:6">
      <c r="F101" s="4" t="s">
        <v>50</v>
      </c>
    </row>
    <row r="102" spans="1:6">
      <c r="F102" s="4" t="s">
        <v>50</v>
      </c>
    </row>
    <row r="103" spans="1:6">
      <c r="B103" s="6" t="s">
        <v>46</v>
      </c>
    </row>
    <row r="104" spans="1:6">
      <c r="B104" s="6" t="s">
        <v>46</v>
      </c>
    </row>
    <row r="105" spans="1:6">
      <c r="B105" s="6" t="s">
        <v>46</v>
      </c>
    </row>
    <row r="106" spans="1:6">
      <c r="C106" s="6" t="s">
        <v>47</v>
      </c>
    </row>
    <row r="107" spans="1:6">
      <c r="B107" s="6" t="s">
        <v>46</v>
      </c>
    </row>
    <row r="108" spans="1:6">
      <c r="D108" s="6" t="s">
        <v>48</v>
      </c>
    </row>
    <row r="109" spans="1:6">
      <c r="A109" s="3" t="s">
        <v>45</v>
      </c>
    </row>
    <row r="110" spans="1:6">
      <c r="B110" s="6" t="s">
        <v>46</v>
      </c>
    </row>
    <row r="111" spans="1:6">
      <c r="A111" s="3" t="s">
        <v>45</v>
      </c>
    </row>
    <row r="112" spans="1:6">
      <c r="B112" s="6" t="s">
        <v>46</v>
      </c>
    </row>
    <row r="113" spans="1:6">
      <c r="B113" s="6" t="s">
        <v>46</v>
      </c>
    </row>
    <row r="114" spans="1:6">
      <c r="B114" s="6" t="s">
        <v>46</v>
      </c>
    </row>
    <row r="115" spans="1:6">
      <c r="B115" s="6" t="s">
        <v>46</v>
      </c>
    </row>
    <row r="116" spans="1:6">
      <c r="B116" s="6" t="s">
        <v>46</v>
      </c>
    </row>
    <row r="117" spans="1:6">
      <c r="B117" s="6" t="s">
        <v>46</v>
      </c>
    </row>
    <row r="118" spans="1:6">
      <c r="B118" s="6" t="s">
        <v>46</v>
      </c>
    </row>
    <row r="119" spans="1:6">
      <c r="B119" s="6" t="s">
        <v>46</v>
      </c>
    </row>
    <row r="120" spans="1:6">
      <c r="A120" s="3" t="s">
        <v>45</v>
      </c>
    </row>
    <row r="121" spans="1:6">
      <c r="B121" s="6" t="s">
        <v>46</v>
      </c>
    </row>
    <row r="122" spans="1:6">
      <c r="B122" s="6" t="s">
        <v>46</v>
      </c>
    </row>
    <row r="123" spans="1:6">
      <c r="B123" s="6" t="s">
        <v>46</v>
      </c>
    </row>
    <row r="124" spans="1:6">
      <c r="E124" s="6" t="s">
        <v>49</v>
      </c>
    </row>
    <row r="125" spans="1:6">
      <c r="B125" s="6" t="s">
        <v>46</v>
      </c>
    </row>
    <row r="126" spans="1:6">
      <c r="C126" s="6" t="s">
        <v>47</v>
      </c>
    </row>
    <row r="127" spans="1:6">
      <c r="A127" s="3" t="s">
        <v>45</v>
      </c>
    </row>
    <row r="128" spans="1:6">
      <c r="F128" s="4" t="s">
        <v>50</v>
      </c>
    </row>
    <row r="129" spans="1:6">
      <c r="B129" s="6" t="s">
        <v>46</v>
      </c>
    </row>
    <row r="130" spans="1:6">
      <c r="C130" s="6" t="s">
        <v>47</v>
      </c>
    </row>
    <row r="131" spans="1:6">
      <c r="B131" s="6" t="s">
        <v>46</v>
      </c>
    </row>
    <row r="132" spans="1:6">
      <c r="B132" s="6" t="s">
        <v>46</v>
      </c>
    </row>
    <row r="133" spans="1:6">
      <c r="A133" s="3" t="s">
        <v>45</v>
      </c>
    </row>
    <row r="134" spans="1:6">
      <c r="A134" s="3" t="s">
        <v>45</v>
      </c>
    </row>
    <row r="135" spans="1:6">
      <c r="B135" s="6" t="s">
        <v>46</v>
      </c>
    </row>
    <row r="136" spans="1:6">
      <c r="C136" s="6" t="s">
        <v>47</v>
      </c>
    </row>
    <row r="137" spans="1:6">
      <c r="B137" s="6" t="s">
        <v>46</v>
      </c>
    </row>
    <row r="138" spans="1:6">
      <c r="B138" s="6" t="s">
        <v>46</v>
      </c>
    </row>
    <row r="139" spans="1:6">
      <c r="B139" s="6" t="s">
        <v>46</v>
      </c>
    </row>
    <row r="140" spans="1:6">
      <c r="F140" s="4" t="s">
        <v>50</v>
      </c>
    </row>
    <row r="141" spans="1:6">
      <c r="B141" s="6" t="s">
        <v>46</v>
      </c>
    </row>
    <row r="142" spans="1:6">
      <c r="A142" s="3" t="s">
        <v>45</v>
      </c>
    </row>
    <row r="143" spans="1:6">
      <c r="B143" s="6" t="s">
        <v>46</v>
      </c>
    </row>
    <row r="144" spans="1:6">
      <c r="B144" s="6" t="s">
        <v>46</v>
      </c>
    </row>
    <row r="145" spans="1:3">
      <c r="C145" s="6" t="s">
        <v>47</v>
      </c>
    </row>
    <row r="146" spans="1:3">
      <c r="B146" s="6" t="s">
        <v>46</v>
      </c>
    </row>
    <row r="147" spans="1:3">
      <c r="B147" s="6" t="s">
        <v>46</v>
      </c>
    </row>
    <row r="148" spans="1:3">
      <c r="A148" s="3" t="s">
        <v>45</v>
      </c>
    </row>
    <row r="149" spans="1:3">
      <c r="C149" s="6" t="s">
        <v>47</v>
      </c>
    </row>
    <row r="150" spans="1:3">
      <c r="B150" s="6" t="s">
        <v>46</v>
      </c>
    </row>
    <row r="151" spans="1:3">
      <c r="A151" s="3" t="s">
        <v>45</v>
      </c>
    </row>
    <row r="152" spans="1:3">
      <c r="C152" s="6" t="s">
        <v>47</v>
      </c>
    </row>
    <row r="153" spans="1:3">
      <c r="B153" s="6" t="s">
        <v>46</v>
      </c>
    </row>
    <row r="154" spans="1:3">
      <c r="B154" s="6" t="s">
        <v>46</v>
      </c>
    </row>
    <row r="155" spans="1:3">
      <c r="B155" s="6" t="s">
        <v>46</v>
      </c>
    </row>
    <row r="156" spans="1:3">
      <c r="B156" s="6" t="s">
        <v>46</v>
      </c>
    </row>
    <row r="157" spans="1:3">
      <c r="B157" s="6" t="s">
        <v>46</v>
      </c>
    </row>
    <row r="158" spans="1:3">
      <c r="A158" s="3" t="s">
        <v>45</v>
      </c>
    </row>
    <row r="159" spans="1:3">
      <c r="A159" s="3" t="s">
        <v>45</v>
      </c>
    </row>
    <row r="160" spans="1:3">
      <c r="B160" s="6" t="s">
        <v>46</v>
      </c>
    </row>
    <row r="161" spans="1:5">
      <c r="A161" s="3" t="s">
        <v>45</v>
      </c>
    </row>
    <row r="162" spans="1:5">
      <c r="B162" s="6" t="s">
        <v>46</v>
      </c>
    </row>
    <row r="163" spans="1:5">
      <c r="B163" s="6" t="s">
        <v>46</v>
      </c>
    </row>
    <row r="164" spans="1:5">
      <c r="B164" s="6" t="s">
        <v>46</v>
      </c>
    </row>
    <row r="165" spans="1:5">
      <c r="B165" s="6" t="s">
        <v>46</v>
      </c>
    </row>
    <row r="166" spans="1:5">
      <c r="C166" s="6" t="s">
        <v>47</v>
      </c>
    </row>
    <row r="167" spans="1:5">
      <c r="C167" s="6" t="s">
        <v>47</v>
      </c>
    </row>
    <row r="168" spans="1:5">
      <c r="A168" s="3" t="s">
        <v>45</v>
      </c>
    </row>
    <row r="169" spans="1:5">
      <c r="B169" s="6" t="s">
        <v>46</v>
      </c>
    </row>
    <row r="170" spans="1:5">
      <c r="B170" s="6" t="s">
        <v>46</v>
      </c>
    </row>
    <row r="171" spans="1:5">
      <c r="B171" s="6" t="s">
        <v>46</v>
      </c>
    </row>
    <row r="172" spans="1:5">
      <c r="B172" s="6" t="s">
        <v>46</v>
      </c>
    </row>
    <row r="173" spans="1:5">
      <c r="B173" s="6" t="s">
        <v>46</v>
      </c>
    </row>
    <row r="174" spans="1:5">
      <c r="A174" s="3" t="s">
        <v>45</v>
      </c>
    </row>
    <row r="175" spans="1:5">
      <c r="C175" s="6" t="s">
        <v>47</v>
      </c>
    </row>
    <row r="176" spans="1:5">
      <c r="E176" s="6" t="s">
        <v>49</v>
      </c>
    </row>
    <row r="177" spans="1:6">
      <c r="A177" s="3" t="s">
        <v>45</v>
      </c>
    </row>
    <row r="178" spans="1:6">
      <c r="B178" s="6" t="s">
        <v>46</v>
      </c>
    </row>
    <row r="179" spans="1:6">
      <c r="A179" s="3" t="s">
        <v>45</v>
      </c>
    </row>
    <row r="180" spans="1:6">
      <c r="B180" s="6" t="s">
        <v>46</v>
      </c>
    </row>
    <row r="181" spans="1:6">
      <c r="B181" s="6" t="s">
        <v>46</v>
      </c>
    </row>
    <row r="182" spans="1:6">
      <c r="C182" s="6" t="s">
        <v>47</v>
      </c>
    </row>
    <row r="183" spans="1:6">
      <c r="A183" s="3" t="s">
        <v>45</v>
      </c>
    </row>
    <row r="184" spans="1:6">
      <c r="C184" s="6" t="s">
        <v>47</v>
      </c>
    </row>
    <row r="185" spans="1:6">
      <c r="A185" s="3" t="s">
        <v>45</v>
      </c>
    </row>
    <row r="186" spans="1:6">
      <c r="A186" s="3" t="s">
        <v>45</v>
      </c>
    </row>
    <row r="187" spans="1:6">
      <c r="C187" s="6" t="s">
        <v>47</v>
      </c>
    </row>
    <row r="188" spans="1:6">
      <c r="C188" s="6" t="s">
        <v>47</v>
      </c>
    </row>
    <row r="189" spans="1:6">
      <c r="A189" s="3" t="s">
        <v>45</v>
      </c>
    </row>
    <row r="190" spans="1:6">
      <c r="B190" s="6" t="s">
        <v>46</v>
      </c>
    </row>
    <row r="191" spans="1:6">
      <c r="F191" s="4" t="s">
        <v>50</v>
      </c>
    </row>
    <row r="192" spans="1:6">
      <c r="B192" s="6" t="s">
        <v>46</v>
      </c>
    </row>
    <row r="193" spans="1:3">
      <c r="B193" s="6" t="s">
        <v>46</v>
      </c>
    </row>
    <row r="194" spans="1:3">
      <c r="B194" s="6" t="s">
        <v>46</v>
      </c>
    </row>
    <row r="195" spans="1:3">
      <c r="B195" s="6" t="s">
        <v>46</v>
      </c>
    </row>
    <row r="196" spans="1:3">
      <c r="B196" s="6" t="s">
        <v>46</v>
      </c>
    </row>
    <row r="197" spans="1:3">
      <c r="B197" s="6" t="s">
        <v>46</v>
      </c>
    </row>
    <row r="198" spans="1:3">
      <c r="B198" s="6" t="s">
        <v>46</v>
      </c>
    </row>
    <row r="199" spans="1:3">
      <c r="A199" s="3" t="s">
        <v>45</v>
      </c>
    </row>
    <row r="200" spans="1:3">
      <c r="B200" s="6" t="s">
        <v>46</v>
      </c>
    </row>
    <row r="201" spans="1:3">
      <c r="A201" s="3" t="s">
        <v>45</v>
      </c>
    </row>
    <row r="202" spans="1:3">
      <c r="B202" s="6" t="s">
        <v>46</v>
      </c>
    </row>
    <row r="203" spans="1:3">
      <c r="A203" s="3" t="s">
        <v>45</v>
      </c>
    </row>
    <row r="204" spans="1:3">
      <c r="B204" s="6" t="s">
        <v>46</v>
      </c>
    </row>
    <row r="205" spans="1:3">
      <c r="B205" s="6" t="s">
        <v>46</v>
      </c>
    </row>
    <row r="206" spans="1:3">
      <c r="C206" s="6" t="s">
        <v>47</v>
      </c>
    </row>
    <row r="207" spans="1:3">
      <c r="A207" s="3" t="s">
        <v>45</v>
      </c>
    </row>
    <row r="208" spans="1:3">
      <c r="B208" s="6" t="s">
        <v>46</v>
      </c>
    </row>
    <row r="209" spans="1:6">
      <c r="B209" s="6" t="s">
        <v>46</v>
      </c>
    </row>
    <row r="210" spans="1:6">
      <c r="B210" s="6" t="s">
        <v>46</v>
      </c>
    </row>
    <row r="211" spans="1:6">
      <c r="A211" s="3" t="s">
        <v>45</v>
      </c>
    </row>
    <row r="212" spans="1:6">
      <c r="F212" s="4" t="s">
        <v>50</v>
      </c>
    </row>
    <row r="213" spans="1:6">
      <c r="C213" s="6" t="s">
        <v>47</v>
      </c>
    </row>
    <row r="214" spans="1:6">
      <c r="B214" s="6" t="s">
        <v>46</v>
      </c>
    </row>
    <row r="215" spans="1:6">
      <c r="B215" s="6" t="s">
        <v>46</v>
      </c>
    </row>
    <row r="216" spans="1:6">
      <c r="B216" s="6" t="s">
        <v>46</v>
      </c>
    </row>
    <row r="217" spans="1:6">
      <c r="C217" s="6" t="s">
        <v>47</v>
      </c>
    </row>
    <row r="218" spans="1:6">
      <c r="C218" s="6" t="s">
        <v>47</v>
      </c>
    </row>
    <row r="219" spans="1:6">
      <c r="B219" s="6" t="s">
        <v>46</v>
      </c>
    </row>
    <row r="220" spans="1:6">
      <c r="B220" s="6" t="s">
        <v>46</v>
      </c>
    </row>
    <row r="221" spans="1:6">
      <c r="C221" s="6" t="s">
        <v>47</v>
      </c>
    </row>
    <row r="222" spans="1:6">
      <c r="B222" s="6" t="s">
        <v>46</v>
      </c>
    </row>
    <row r="223" spans="1:6">
      <c r="A223" s="3" t="s">
        <v>45</v>
      </c>
    </row>
    <row r="224" spans="1:6">
      <c r="B224" s="6" t="s">
        <v>46</v>
      </c>
    </row>
    <row r="225" spans="1:3">
      <c r="A225" s="3" t="s">
        <v>45</v>
      </c>
    </row>
    <row r="226" spans="1:3">
      <c r="B226" s="6" t="s">
        <v>46</v>
      </c>
    </row>
    <row r="227" spans="1:3">
      <c r="C227" s="6" t="s">
        <v>47</v>
      </c>
    </row>
    <row r="228" spans="1:3">
      <c r="A228" s="3" t="s">
        <v>45</v>
      </c>
    </row>
    <row r="229" spans="1:3">
      <c r="A229" s="3" t="s">
        <v>45</v>
      </c>
    </row>
    <row r="230" spans="1:3">
      <c r="C230" s="6" t="s">
        <v>47</v>
      </c>
    </row>
    <row r="231" spans="1:3">
      <c r="C231" s="6" t="s">
        <v>47</v>
      </c>
    </row>
    <row r="232" spans="1:3">
      <c r="B232" s="6" t="s">
        <v>46</v>
      </c>
    </row>
    <row r="233" spans="1:3">
      <c r="B233" s="6" t="s">
        <v>46</v>
      </c>
    </row>
    <row r="234" spans="1:3">
      <c r="B234" s="6" t="s">
        <v>46</v>
      </c>
    </row>
    <row r="235" spans="1:3">
      <c r="B235" s="6" t="s">
        <v>46</v>
      </c>
    </row>
    <row r="236" spans="1:3">
      <c r="A236" s="3" t="s">
        <v>45</v>
      </c>
    </row>
    <row r="237" spans="1:3">
      <c r="A237" s="3" t="s">
        <v>45</v>
      </c>
    </row>
    <row r="238" spans="1:3">
      <c r="A238" s="3" t="s">
        <v>45</v>
      </c>
    </row>
    <row r="239" spans="1:3">
      <c r="A239" s="3" t="s">
        <v>45</v>
      </c>
    </row>
    <row r="240" spans="1:3">
      <c r="B240" s="6" t="s">
        <v>46</v>
      </c>
    </row>
    <row r="241" spans="1:6">
      <c r="B241" s="6" t="s">
        <v>46</v>
      </c>
    </row>
    <row r="242" spans="1:6">
      <c r="D242" s="6" t="s">
        <v>48</v>
      </c>
    </row>
    <row r="243" spans="1:6">
      <c r="A243" s="3" t="s">
        <v>45</v>
      </c>
    </row>
    <row r="244" spans="1:6">
      <c r="B244" s="6" t="s">
        <v>46</v>
      </c>
    </row>
    <row r="245" spans="1:6">
      <c r="A245" s="3" t="s">
        <v>45</v>
      </c>
    </row>
    <row r="246" spans="1:6">
      <c r="A246" s="3" t="s">
        <v>45</v>
      </c>
    </row>
    <row r="247" spans="1:6">
      <c r="B247" s="6" t="s">
        <v>46</v>
      </c>
    </row>
    <row r="248" spans="1:6">
      <c r="B248" s="6" t="s">
        <v>46</v>
      </c>
    </row>
    <row r="250" spans="1:6">
      <c r="A250" s="46">
        <v>4</v>
      </c>
      <c r="B250" s="13"/>
      <c r="C250" s="13"/>
      <c r="D250" s="13"/>
      <c r="E250" s="13"/>
      <c r="F250" s="48"/>
    </row>
    <row r="251" spans="1:6">
      <c r="A251" s="3" t="s">
        <v>8</v>
      </c>
    </row>
    <row r="252" spans="1:6">
      <c r="A252" s="3" t="s">
        <v>45</v>
      </c>
      <c r="B252" s="6" t="s">
        <v>46</v>
      </c>
      <c r="C252" s="6" t="s">
        <v>47</v>
      </c>
      <c r="D252" s="6" t="s">
        <v>48</v>
      </c>
      <c r="E252" s="6" t="s">
        <v>49</v>
      </c>
      <c r="F252" s="4" t="s">
        <v>50</v>
      </c>
    </row>
    <row r="253" spans="1:6">
      <c r="A253" s="20"/>
      <c r="B253" s="21"/>
      <c r="C253" s="21"/>
      <c r="D253" s="21"/>
      <c r="E253" s="21"/>
      <c r="F253" s="17"/>
    </row>
    <row r="254" spans="1:6">
      <c r="A254" s="3">
        <f>COUNTIF(A4:A248,"daily")</f>
        <v>71</v>
      </c>
      <c r="B254" s="6">
        <f>COUNTIF(B4:B248,"More than once a week")</f>
        <v>108</v>
      </c>
      <c r="C254" s="6">
        <f>COUNTIF(C4:C248,"Weekly")</f>
        <v>34</v>
      </c>
      <c r="D254" s="6">
        <f>COUNTIF(D4:D248,"Fortnightly")</f>
        <v>5</v>
      </c>
      <c r="E254" s="6">
        <f>COUNTIF(E4:E248,"More than once a Month")</f>
        <v>5</v>
      </c>
      <c r="F254" s="4">
        <f>COUNTIF(F4:F248,"Once a Month or less")</f>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254"/>
  <sheetViews>
    <sheetView workbookViewId="0">
      <selection sqref="A1:G1048576"/>
    </sheetView>
  </sheetViews>
  <sheetFormatPr defaultRowHeight="12.75"/>
  <cols>
    <col min="1" max="1" width="9.140625" style="3"/>
    <col min="2" max="6" width="9.140625" style="6"/>
    <col min="7" max="7" width="9.140625" style="4"/>
  </cols>
  <sheetData>
    <row r="1" spans="1:7">
      <c r="A1" s="14">
        <v>5</v>
      </c>
      <c r="B1" s="15"/>
      <c r="C1" s="15"/>
      <c r="D1" s="15"/>
      <c r="E1" s="15"/>
      <c r="F1" s="15"/>
      <c r="G1" s="16"/>
    </row>
    <row r="2" spans="1:7">
      <c r="A2" s="3" t="s">
        <v>9</v>
      </c>
    </row>
    <row r="3" spans="1:7">
      <c r="A3" s="20" t="s">
        <v>51</v>
      </c>
      <c r="B3" s="21" t="s">
        <v>52</v>
      </c>
      <c r="C3" s="21" t="s">
        <v>53</v>
      </c>
      <c r="D3" s="21" t="s">
        <v>54</v>
      </c>
      <c r="E3" s="21" t="s">
        <v>55</v>
      </c>
      <c r="F3" s="21" t="s">
        <v>56</v>
      </c>
      <c r="G3" s="17" t="s">
        <v>57</v>
      </c>
    </row>
    <row r="4" spans="1:7">
      <c r="D4" s="6" t="s">
        <v>54</v>
      </c>
    </row>
    <row r="5" spans="1:7">
      <c r="D5" s="6" t="s">
        <v>54</v>
      </c>
    </row>
    <row r="6" spans="1:7">
      <c r="D6" s="6" t="s">
        <v>54</v>
      </c>
    </row>
    <row r="7" spans="1:7">
      <c r="A7" s="3" t="s">
        <v>51</v>
      </c>
    </row>
    <row r="8" spans="1:7">
      <c r="A8" s="3" t="s">
        <v>51</v>
      </c>
    </row>
    <row r="9" spans="1:7">
      <c r="E9" s="6" t="s">
        <v>55</v>
      </c>
    </row>
    <row r="10" spans="1:7">
      <c r="A10" s="3" t="s">
        <v>51</v>
      </c>
    </row>
    <row r="11" spans="1:7">
      <c r="D11" s="6" t="s">
        <v>54</v>
      </c>
    </row>
    <row r="12" spans="1:7">
      <c r="D12" s="6" t="s">
        <v>54</v>
      </c>
    </row>
    <row r="13" spans="1:7">
      <c r="D13" s="6" t="s">
        <v>54</v>
      </c>
    </row>
    <row r="14" spans="1:7">
      <c r="D14" s="6" t="s">
        <v>54</v>
      </c>
    </row>
    <row r="15" spans="1:7">
      <c r="G15" s="4" t="s">
        <v>57</v>
      </c>
    </row>
    <row r="16" spans="1:7">
      <c r="D16" s="6" t="s">
        <v>54</v>
      </c>
    </row>
    <row r="17" spans="1:4">
      <c r="A17" s="3" t="s">
        <v>51</v>
      </c>
    </row>
    <row r="18" spans="1:4">
      <c r="D18" s="6" t="s">
        <v>54</v>
      </c>
    </row>
    <row r="19" spans="1:4">
      <c r="D19" s="6" t="s">
        <v>54</v>
      </c>
    </row>
    <row r="20" spans="1:4">
      <c r="D20" s="6" t="s">
        <v>54</v>
      </c>
    </row>
    <row r="21" spans="1:4">
      <c r="D21" s="6" t="s">
        <v>54</v>
      </c>
    </row>
    <row r="22" spans="1:4">
      <c r="A22" s="3" t="s">
        <v>51</v>
      </c>
    </row>
    <row r="23" spans="1:4">
      <c r="A23" s="3" t="s">
        <v>51</v>
      </c>
    </row>
    <row r="24" spans="1:4">
      <c r="D24" s="6" t="s">
        <v>54</v>
      </c>
    </row>
    <row r="25" spans="1:4">
      <c r="A25" s="3" t="s">
        <v>51</v>
      </c>
    </row>
    <row r="26" spans="1:4">
      <c r="A26" s="3" t="s">
        <v>51</v>
      </c>
    </row>
    <row r="27" spans="1:4">
      <c r="A27" s="3" t="s">
        <v>51</v>
      </c>
    </row>
    <row r="28" spans="1:4">
      <c r="A28" s="3" t="s">
        <v>51</v>
      </c>
    </row>
    <row r="29" spans="1:4">
      <c r="A29" s="3" t="s">
        <v>51</v>
      </c>
    </row>
    <row r="30" spans="1:4">
      <c r="D30" s="6" t="s">
        <v>54</v>
      </c>
    </row>
    <row r="31" spans="1:4">
      <c r="A31" s="3" t="s">
        <v>51</v>
      </c>
    </row>
    <row r="32" spans="1:4">
      <c r="A32" s="3" t="s">
        <v>51</v>
      </c>
    </row>
    <row r="33" spans="1:7">
      <c r="A33" s="3" t="s">
        <v>51</v>
      </c>
    </row>
    <row r="34" spans="1:7">
      <c r="A34" s="3" t="s">
        <v>51</v>
      </c>
    </row>
    <row r="35" spans="1:7">
      <c r="D35" s="6" t="s">
        <v>54</v>
      </c>
    </row>
    <row r="36" spans="1:7">
      <c r="A36" s="43"/>
      <c r="B36" s="41"/>
      <c r="C36" s="41"/>
      <c r="D36" s="41" t="s">
        <v>54</v>
      </c>
      <c r="E36" s="41"/>
      <c r="F36" s="41"/>
      <c r="G36" s="42"/>
    </row>
    <row r="37" spans="1:7">
      <c r="B37" s="6" t="s">
        <v>52</v>
      </c>
    </row>
    <row r="38" spans="1:7">
      <c r="A38" s="3" t="s">
        <v>51</v>
      </c>
    </row>
    <row r="39" spans="1:7">
      <c r="D39" s="6" t="s">
        <v>54</v>
      </c>
    </row>
    <row r="40" spans="1:7">
      <c r="D40" s="6" t="s">
        <v>54</v>
      </c>
    </row>
    <row r="41" spans="1:7">
      <c r="D41" s="6" t="s">
        <v>54</v>
      </c>
    </row>
    <row r="42" spans="1:7">
      <c r="D42" s="6" t="s">
        <v>54</v>
      </c>
    </row>
    <row r="43" spans="1:7">
      <c r="D43" s="6" t="s">
        <v>54</v>
      </c>
    </row>
    <row r="44" spans="1:7">
      <c r="D44" s="6" t="s">
        <v>54</v>
      </c>
    </row>
    <row r="45" spans="1:7">
      <c r="D45" s="6" t="s">
        <v>54</v>
      </c>
    </row>
    <row r="46" spans="1:7">
      <c r="A46" s="3" t="s">
        <v>51</v>
      </c>
    </row>
    <row r="47" spans="1:7">
      <c r="E47" s="6" t="s">
        <v>55</v>
      </c>
    </row>
    <row r="48" spans="1:7">
      <c r="A48" s="3" t="s">
        <v>51</v>
      </c>
    </row>
    <row r="49" spans="1:6">
      <c r="D49" s="6" t="s">
        <v>54</v>
      </c>
    </row>
    <row r="50" spans="1:6">
      <c r="D50" s="6" t="s">
        <v>54</v>
      </c>
    </row>
    <row r="51" spans="1:6">
      <c r="A51" s="3" t="s">
        <v>51</v>
      </c>
    </row>
    <row r="52" spans="1:6">
      <c r="A52" s="3" t="s">
        <v>51</v>
      </c>
    </row>
    <row r="53" spans="1:6">
      <c r="D53" s="6" t="s">
        <v>54</v>
      </c>
    </row>
    <row r="54" spans="1:6">
      <c r="D54" s="6" t="s">
        <v>54</v>
      </c>
    </row>
    <row r="55" spans="1:6">
      <c r="A55" s="3" t="s">
        <v>51</v>
      </c>
    </row>
    <row r="56" spans="1:6">
      <c r="E56" s="6" t="s">
        <v>55</v>
      </c>
    </row>
    <row r="57" spans="1:6">
      <c r="D57" s="6" t="s">
        <v>54</v>
      </c>
    </row>
    <row r="58" spans="1:6">
      <c r="A58" s="3" t="s">
        <v>51</v>
      </c>
    </row>
    <row r="59" spans="1:6">
      <c r="A59" s="3" t="s">
        <v>51</v>
      </c>
    </row>
    <row r="60" spans="1:6">
      <c r="D60" s="6" t="s">
        <v>54</v>
      </c>
    </row>
    <row r="61" spans="1:6">
      <c r="A61" s="3" t="s">
        <v>51</v>
      </c>
    </row>
    <row r="62" spans="1:6">
      <c r="F62" s="6" t="s">
        <v>56</v>
      </c>
    </row>
    <row r="63" spans="1:6">
      <c r="A63" s="3" t="s">
        <v>51</v>
      </c>
    </row>
    <row r="64" spans="1:6">
      <c r="D64" s="6" t="s">
        <v>54</v>
      </c>
    </row>
    <row r="65" spans="1:5">
      <c r="D65" s="6" t="s">
        <v>54</v>
      </c>
    </row>
    <row r="66" spans="1:5">
      <c r="E66" s="6" t="s">
        <v>55</v>
      </c>
    </row>
    <row r="67" spans="1:5">
      <c r="A67" s="3" t="s">
        <v>51</v>
      </c>
    </row>
    <row r="68" spans="1:5">
      <c r="D68" s="6" t="s">
        <v>54</v>
      </c>
    </row>
    <row r="69" spans="1:5">
      <c r="A69" s="3" t="s">
        <v>51</v>
      </c>
    </row>
    <row r="70" spans="1:5">
      <c r="A70" s="3" t="s">
        <v>51</v>
      </c>
    </row>
    <row r="71" spans="1:5">
      <c r="D71" s="6" t="s">
        <v>54</v>
      </c>
    </row>
    <row r="72" spans="1:5">
      <c r="D72" s="6" t="s">
        <v>54</v>
      </c>
    </row>
    <row r="73" spans="1:5">
      <c r="A73" s="3" t="s">
        <v>51</v>
      </c>
    </row>
    <row r="74" spans="1:5">
      <c r="D74" s="6" t="s">
        <v>54</v>
      </c>
    </row>
    <row r="75" spans="1:5">
      <c r="D75" s="6" t="s">
        <v>54</v>
      </c>
    </row>
    <row r="76" spans="1:5">
      <c r="A76" s="3" t="s">
        <v>51</v>
      </c>
    </row>
    <row r="77" spans="1:5">
      <c r="E77" s="6" t="s">
        <v>55</v>
      </c>
    </row>
    <row r="78" spans="1:5">
      <c r="A78" s="3" t="s">
        <v>51</v>
      </c>
    </row>
    <row r="79" spans="1:5">
      <c r="A79" s="3" t="s">
        <v>51</v>
      </c>
    </row>
    <row r="80" spans="1:5">
      <c r="D80" s="6" t="s">
        <v>54</v>
      </c>
    </row>
    <row r="81" spans="1:6">
      <c r="A81" s="3" t="s">
        <v>51</v>
      </c>
    </row>
    <row r="82" spans="1:6">
      <c r="F82" s="6" t="s">
        <v>56</v>
      </c>
    </row>
    <row r="83" spans="1:6">
      <c r="A83" s="3" t="s">
        <v>51</v>
      </c>
    </row>
    <row r="84" spans="1:6">
      <c r="D84" s="6" t="s">
        <v>54</v>
      </c>
    </row>
    <row r="85" spans="1:6">
      <c r="A85" s="3" t="s">
        <v>51</v>
      </c>
    </row>
    <row r="86" spans="1:6">
      <c r="D86" s="6" t="s">
        <v>54</v>
      </c>
    </row>
    <row r="87" spans="1:6">
      <c r="E87" s="6" t="s">
        <v>55</v>
      </c>
    </row>
    <row r="88" spans="1:6">
      <c r="D88" s="6" t="s">
        <v>54</v>
      </c>
    </row>
    <row r="89" spans="1:6">
      <c r="A89" s="3" t="s">
        <v>51</v>
      </c>
    </row>
    <row r="90" spans="1:6">
      <c r="D90" s="6" t="s">
        <v>54</v>
      </c>
    </row>
    <row r="91" spans="1:6">
      <c r="E91" s="6" t="s">
        <v>55</v>
      </c>
    </row>
    <row r="92" spans="1:6">
      <c r="A92" s="3" t="s">
        <v>51</v>
      </c>
    </row>
    <row r="93" spans="1:6">
      <c r="B93" s="6" t="s">
        <v>52</v>
      </c>
    </row>
    <row r="94" spans="1:6">
      <c r="B94" s="6" t="s">
        <v>52</v>
      </c>
    </row>
    <row r="95" spans="1:6">
      <c r="D95" s="6" t="s">
        <v>54</v>
      </c>
    </row>
    <row r="96" spans="1:6">
      <c r="D96" s="6" t="s">
        <v>54</v>
      </c>
    </row>
    <row r="97" spans="1:6">
      <c r="C97" s="6" t="s">
        <v>53</v>
      </c>
    </row>
    <row r="98" spans="1:6">
      <c r="A98" s="3" t="s">
        <v>51</v>
      </c>
    </row>
    <row r="99" spans="1:6">
      <c r="D99" s="6" t="s">
        <v>54</v>
      </c>
    </row>
    <row r="100" spans="1:6">
      <c r="D100" s="6" t="s">
        <v>54</v>
      </c>
    </row>
    <row r="101" spans="1:6">
      <c r="A101" s="3" t="s">
        <v>51</v>
      </c>
    </row>
    <row r="102" spans="1:6">
      <c r="F102" s="6" t="s">
        <v>56</v>
      </c>
    </row>
    <row r="103" spans="1:6">
      <c r="D103" s="6" t="s">
        <v>54</v>
      </c>
    </row>
    <row r="104" spans="1:6">
      <c r="D104" s="6" t="s">
        <v>54</v>
      </c>
    </row>
    <row r="105" spans="1:6">
      <c r="D105" s="6" t="s">
        <v>54</v>
      </c>
    </row>
    <row r="106" spans="1:6">
      <c r="D106" s="6" t="s">
        <v>54</v>
      </c>
    </row>
    <row r="107" spans="1:6">
      <c r="D107" s="6" t="s">
        <v>54</v>
      </c>
    </row>
    <row r="108" spans="1:6">
      <c r="D108" s="6" t="s">
        <v>54</v>
      </c>
    </row>
    <row r="109" spans="1:6">
      <c r="A109" s="3" t="s">
        <v>51</v>
      </c>
    </row>
    <row r="110" spans="1:6">
      <c r="D110" s="6" t="s">
        <v>54</v>
      </c>
    </row>
    <row r="111" spans="1:6">
      <c r="D111" s="6" t="s">
        <v>54</v>
      </c>
    </row>
    <row r="112" spans="1:6">
      <c r="D112" s="6" t="s">
        <v>54</v>
      </c>
    </row>
    <row r="113" spans="1:5">
      <c r="D113" s="6" t="s">
        <v>54</v>
      </c>
    </row>
    <row r="114" spans="1:5">
      <c r="A114" s="3" t="s">
        <v>51</v>
      </c>
    </row>
    <row r="115" spans="1:5">
      <c r="D115" s="6" t="s">
        <v>54</v>
      </c>
    </row>
    <row r="116" spans="1:5">
      <c r="E116" s="6" t="s">
        <v>55</v>
      </c>
    </row>
    <row r="117" spans="1:5">
      <c r="D117" s="6" t="s">
        <v>54</v>
      </c>
    </row>
    <row r="118" spans="1:5">
      <c r="D118" s="6" t="s">
        <v>54</v>
      </c>
    </row>
    <row r="119" spans="1:5">
      <c r="D119" s="6" t="s">
        <v>54</v>
      </c>
    </row>
    <row r="120" spans="1:5">
      <c r="A120" s="3" t="s">
        <v>51</v>
      </c>
    </row>
    <row r="121" spans="1:5">
      <c r="D121" s="6" t="s">
        <v>54</v>
      </c>
    </row>
    <row r="122" spans="1:5">
      <c r="D122" s="6" t="s">
        <v>54</v>
      </c>
    </row>
    <row r="123" spans="1:5">
      <c r="D123" s="6" t="s">
        <v>54</v>
      </c>
    </row>
    <row r="124" spans="1:5">
      <c r="D124" s="6" t="s">
        <v>54</v>
      </c>
    </row>
    <row r="125" spans="1:5">
      <c r="A125" s="3" t="s">
        <v>51</v>
      </c>
    </row>
    <row r="126" spans="1:5">
      <c r="D126" s="6" t="s">
        <v>54</v>
      </c>
    </row>
    <row r="127" spans="1:5">
      <c r="A127" s="3" t="s">
        <v>51</v>
      </c>
    </row>
    <row r="128" spans="1:5">
      <c r="D128" s="6" t="s">
        <v>54</v>
      </c>
    </row>
    <row r="129" spans="1:4">
      <c r="D129" s="6" t="s">
        <v>54</v>
      </c>
    </row>
    <row r="130" spans="1:4">
      <c r="A130" s="3" t="s">
        <v>51</v>
      </c>
    </row>
    <row r="131" spans="1:4">
      <c r="D131" s="6" t="s">
        <v>54</v>
      </c>
    </row>
    <row r="132" spans="1:4">
      <c r="D132" s="6" t="s">
        <v>54</v>
      </c>
    </row>
    <row r="133" spans="1:4">
      <c r="D133" s="6" t="s">
        <v>54</v>
      </c>
    </row>
    <row r="134" spans="1:4">
      <c r="D134" s="6" t="s">
        <v>54</v>
      </c>
    </row>
    <row r="135" spans="1:4">
      <c r="D135" s="6" t="s">
        <v>54</v>
      </c>
    </row>
    <row r="136" spans="1:4">
      <c r="A136" s="3" t="s">
        <v>51</v>
      </c>
    </row>
    <row r="137" spans="1:4">
      <c r="A137" s="3" t="s">
        <v>51</v>
      </c>
    </row>
    <row r="138" spans="1:4">
      <c r="D138" s="6" t="s">
        <v>54</v>
      </c>
    </row>
    <row r="139" spans="1:4">
      <c r="D139" s="6" t="s">
        <v>54</v>
      </c>
    </row>
    <row r="140" spans="1:4">
      <c r="D140" s="6" t="s">
        <v>54</v>
      </c>
    </row>
    <row r="141" spans="1:4">
      <c r="D141" s="6" t="s">
        <v>54</v>
      </c>
    </row>
    <row r="142" spans="1:4">
      <c r="A142" s="3" t="s">
        <v>51</v>
      </c>
    </row>
    <row r="143" spans="1:4">
      <c r="D143" s="6" t="s">
        <v>54</v>
      </c>
    </row>
    <row r="144" spans="1:4">
      <c r="D144" s="6" t="s">
        <v>54</v>
      </c>
    </row>
    <row r="145" spans="1:5">
      <c r="D145" s="6" t="s">
        <v>54</v>
      </c>
    </row>
    <row r="146" spans="1:5">
      <c r="A146" s="3" t="s">
        <v>51</v>
      </c>
    </row>
    <row r="147" spans="1:5">
      <c r="D147" s="6" t="s">
        <v>54</v>
      </c>
    </row>
    <row r="148" spans="1:5">
      <c r="D148" s="6" t="s">
        <v>54</v>
      </c>
    </row>
    <row r="149" spans="1:5">
      <c r="D149" s="6" t="s">
        <v>54</v>
      </c>
    </row>
    <row r="150" spans="1:5">
      <c r="D150" s="6" t="s">
        <v>54</v>
      </c>
    </row>
    <row r="151" spans="1:5">
      <c r="A151" s="3" t="s">
        <v>51</v>
      </c>
    </row>
    <row r="152" spans="1:5">
      <c r="D152" s="6" t="s">
        <v>54</v>
      </c>
    </row>
    <row r="153" spans="1:5">
      <c r="A153" s="3" t="s">
        <v>51</v>
      </c>
    </row>
    <row r="154" spans="1:5">
      <c r="E154" s="6" t="s">
        <v>55</v>
      </c>
    </row>
    <row r="155" spans="1:5">
      <c r="D155" s="6" t="s">
        <v>54</v>
      </c>
    </row>
    <row r="156" spans="1:5">
      <c r="D156" s="6" t="s">
        <v>54</v>
      </c>
    </row>
    <row r="157" spans="1:5">
      <c r="A157" s="3" t="s">
        <v>51</v>
      </c>
    </row>
    <row r="158" spans="1:5">
      <c r="D158" s="6" t="s">
        <v>54</v>
      </c>
    </row>
    <row r="159" spans="1:5">
      <c r="A159" s="3" t="s">
        <v>51</v>
      </c>
    </row>
    <row r="160" spans="1:5">
      <c r="D160" s="6" t="s">
        <v>54</v>
      </c>
    </row>
    <row r="161" spans="1:5">
      <c r="D161" s="6" t="s">
        <v>54</v>
      </c>
    </row>
    <row r="162" spans="1:5">
      <c r="D162" s="6" t="s">
        <v>54</v>
      </c>
    </row>
    <row r="163" spans="1:5">
      <c r="D163" s="6" t="s">
        <v>54</v>
      </c>
    </row>
    <row r="164" spans="1:5">
      <c r="A164" s="3" t="s">
        <v>51</v>
      </c>
    </row>
    <row r="165" spans="1:5">
      <c r="E165" s="6" t="s">
        <v>55</v>
      </c>
    </row>
    <row r="166" spans="1:5">
      <c r="D166" s="6" t="s">
        <v>54</v>
      </c>
    </row>
    <row r="167" spans="1:5">
      <c r="D167" s="6" t="s">
        <v>54</v>
      </c>
    </row>
    <row r="168" spans="1:5">
      <c r="D168" s="6" t="s">
        <v>54</v>
      </c>
    </row>
    <row r="169" spans="1:5">
      <c r="D169" s="6" t="s">
        <v>54</v>
      </c>
    </row>
    <row r="170" spans="1:5">
      <c r="A170" s="3" t="s">
        <v>51</v>
      </c>
    </row>
    <row r="171" spans="1:5">
      <c r="D171" s="6" t="s">
        <v>54</v>
      </c>
    </row>
    <row r="172" spans="1:5">
      <c r="A172" s="3" t="s">
        <v>51</v>
      </c>
    </row>
    <row r="173" spans="1:5">
      <c r="D173" s="6" t="s">
        <v>54</v>
      </c>
    </row>
    <row r="174" spans="1:5">
      <c r="A174" s="3" t="s">
        <v>51</v>
      </c>
    </row>
    <row r="175" spans="1:5">
      <c r="D175" s="6" t="s">
        <v>54</v>
      </c>
    </row>
    <row r="176" spans="1:5">
      <c r="D176" s="6" t="s">
        <v>54</v>
      </c>
    </row>
    <row r="177" spans="1:6">
      <c r="A177" s="3" t="s">
        <v>51</v>
      </c>
    </row>
    <row r="178" spans="1:6">
      <c r="D178" s="6" t="s">
        <v>54</v>
      </c>
    </row>
    <row r="179" spans="1:6">
      <c r="A179" s="3" t="s">
        <v>51</v>
      </c>
    </row>
    <row r="180" spans="1:6">
      <c r="E180" s="6" t="s">
        <v>55</v>
      </c>
    </row>
    <row r="181" spans="1:6">
      <c r="A181" s="3" t="s">
        <v>51</v>
      </c>
    </row>
    <row r="182" spans="1:6">
      <c r="F182" s="6" t="s">
        <v>56</v>
      </c>
    </row>
    <row r="183" spans="1:6">
      <c r="A183" s="3" t="s">
        <v>51</v>
      </c>
    </row>
    <row r="184" spans="1:6">
      <c r="F184" s="6" t="s">
        <v>56</v>
      </c>
    </row>
    <row r="185" spans="1:6">
      <c r="A185" s="3" t="s">
        <v>51</v>
      </c>
    </row>
    <row r="186" spans="1:6">
      <c r="D186" s="6" t="s">
        <v>54</v>
      </c>
    </row>
    <row r="187" spans="1:6">
      <c r="F187" s="6" t="s">
        <v>56</v>
      </c>
    </row>
    <row r="188" spans="1:6">
      <c r="E188" s="6" t="s">
        <v>55</v>
      </c>
    </row>
    <row r="189" spans="1:6">
      <c r="D189" s="6" t="s">
        <v>54</v>
      </c>
    </row>
    <row r="190" spans="1:6">
      <c r="D190" s="6" t="s">
        <v>54</v>
      </c>
    </row>
    <row r="191" spans="1:6">
      <c r="E191" s="6" t="s">
        <v>55</v>
      </c>
    </row>
    <row r="192" spans="1:6">
      <c r="A192" s="3" t="s">
        <v>51</v>
      </c>
    </row>
    <row r="193" spans="1:6">
      <c r="A193" s="3" t="s">
        <v>51</v>
      </c>
    </row>
    <row r="194" spans="1:6">
      <c r="F194" s="6" t="s">
        <v>56</v>
      </c>
    </row>
    <row r="195" spans="1:6">
      <c r="D195" s="6" t="s">
        <v>54</v>
      </c>
    </row>
    <row r="196" spans="1:6">
      <c r="D196" s="6" t="s">
        <v>54</v>
      </c>
    </row>
    <row r="197" spans="1:6">
      <c r="D197" s="6" t="s">
        <v>54</v>
      </c>
    </row>
    <row r="198" spans="1:6">
      <c r="A198" s="3" t="s">
        <v>51</v>
      </c>
    </row>
    <row r="199" spans="1:6">
      <c r="D199" s="6" t="s">
        <v>54</v>
      </c>
    </row>
    <row r="200" spans="1:6">
      <c r="D200" s="6" t="s">
        <v>54</v>
      </c>
    </row>
    <row r="201" spans="1:6">
      <c r="A201" s="3" t="s">
        <v>51</v>
      </c>
    </row>
    <row r="202" spans="1:6">
      <c r="D202" s="6" t="s">
        <v>54</v>
      </c>
    </row>
    <row r="203" spans="1:6">
      <c r="D203" s="6" t="s">
        <v>54</v>
      </c>
    </row>
    <row r="204" spans="1:6">
      <c r="D204" s="6" t="s">
        <v>54</v>
      </c>
    </row>
    <row r="205" spans="1:6">
      <c r="A205" s="3" t="s">
        <v>51</v>
      </c>
    </row>
    <row r="206" spans="1:6">
      <c r="D206" s="6" t="s">
        <v>54</v>
      </c>
    </row>
    <row r="207" spans="1:6">
      <c r="C207" s="6" t="s">
        <v>53</v>
      </c>
    </row>
    <row r="208" spans="1:6">
      <c r="D208" s="6" t="s">
        <v>54</v>
      </c>
    </row>
    <row r="209" spans="1:4">
      <c r="D209" s="6" t="s">
        <v>54</v>
      </c>
    </row>
    <row r="210" spans="1:4">
      <c r="A210" s="3" t="s">
        <v>51</v>
      </c>
    </row>
    <row r="211" spans="1:4">
      <c r="D211" s="6" t="s">
        <v>54</v>
      </c>
    </row>
    <row r="212" spans="1:4">
      <c r="D212" s="6" t="s">
        <v>54</v>
      </c>
    </row>
    <row r="213" spans="1:4">
      <c r="D213" s="6" t="s">
        <v>54</v>
      </c>
    </row>
    <row r="214" spans="1:4">
      <c r="A214" s="3" t="s">
        <v>51</v>
      </c>
    </row>
    <row r="215" spans="1:4">
      <c r="D215" s="6" t="s">
        <v>54</v>
      </c>
    </row>
    <row r="216" spans="1:4">
      <c r="D216" s="6" t="s">
        <v>54</v>
      </c>
    </row>
    <row r="217" spans="1:4">
      <c r="A217" s="3" t="s">
        <v>51</v>
      </c>
    </row>
    <row r="218" spans="1:4">
      <c r="D218" s="6" t="s">
        <v>54</v>
      </c>
    </row>
    <row r="219" spans="1:4">
      <c r="D219" s="6" t="s">
        <v>54</v>
      </c>
    </row>
    <row r="220" spans="1:4">
      <c r="D220" s="6" t="s">
        <v>54</v>
      </c>
    </row>
    <row r="221" spans="1:4">
      <c r="D221" s="6" t="s">
        <v>54</v>
      </c>
    </row>
    <row r="222" spans="1:4">
      <c r="D222" s="6" t="s">
        <v>54</v>
      </c>
    </row>
    <row r="223" spans="1:4">
      <c r="D223" s="6" t="s">
        <v>54</v>
      </c>
    </row>
    <row r="224" spans="1:4">
      <c r="D224" s="6" t="s">
        <v>54</v>
      </c>
    </row>
    <row r="225" spans="1:5">
      <c r="A225" s="3" t="s">
        <v>51</v>
      </c>
    </row>
    <row r="226" spans="1:5">
      <c r="A226" s="3" t="s">
        <v>51</v>
      </c>
    </row>
    <row r="227" spans="1:5">
      <c r="D227" s="6" t="s">
        <v>54</v>
      </c>
    </row>
    <row r="228" spans="1:5">
      <c r="A228" s="3" t="s">
        <v>51</v>
      </c>
    </row>
    <row r="229" spans="1:5">
      <c r="A229" s="3" t="s">
        <v>51</v>
      </c>
    </row>
    <row r="230" spans="1:5">
      <c r="D230" s="6" t="s">
        <v>54</v>
      </c>
    </row>
    <row r="231" spans="1:5">
      <c r="D231" s="6" t="s">
        <v>54</v>
      </c>
    </row>
    <row r="232" spans="1:5">
      <c r="A232" s="3" t="s">
        <v>51</v>
      </c>
    </row>
    <row r="233" spans="1:5">
      <c r="A233" s="3" t="s">
        <v>51</v>
      </c>
    </row>
    <row r="234" spans="1:5">
      <c r="A234" s="3" t="s">
        <v>51</v>
      </c>
    </row>
    <row r="235" spans="1:5">
      <c r="D235" s="6" t="s">
        <v>54</v>
      </c>
    </row>
    <row r="236" spans="1:5">
      <c r="D236" s="6" t="s">
        <v>54</v>
      </c>
    </row>
    <row r="237" spans="1:5">
      <c r="D237" s="6" t="s">
        <v>54</v>
      </c>
    </row>
    <row r="238" spans="1:5">
      <c r="E238" s="6" t="s">
        <v>55</v>
      </c>
    </row>
    <row r="239" spans="1:5">
      <c r="A239" s="3" t="s">
        <v>51</v>
      </c>
    </row>
    <row r="240" spans="1:5">
      <c r="D240" s="6" t="s">
        <v>54</v>
      </c>
    </row>
    <row r="241" spans="1:7">
      <c r="A241" s="3" t="s">
        <v>51</v>
      </c>
    </row>
    <row r="242" spans="1:7">
      <c r="A242" s="3" t="s">
        <v>51</v>
      </c>
    </row>
    <row r="243" spans="1:7">
      <c r="A243" s="3" t="s">
        <v>51</v>
      </c>
    </row>
    <row r="244" spans="1:7">
      <c r="D244" s="6" t="s">
        <v>54</v>
      </c>
    </row>
    <row r="245" spans="1:7">
      <c r="B245" s="6" t="s">
        <v>52</v>
      </c>
    </row>
    <row r="246" spans="1:7">
      <c r="D246" s="6" t="s">
        <v>54</v>
      </c>
    </row>
    <row r="247" spans="1:7">
      <c r="D247" s="6" t="s">
        <v>54</v>
      </c>
    </row>
    <row r="248" spans="1:7">
      <c r="D248" s="6" t="s">
        <v>54</v>
      </c>
    </row>
    <row r="250" spans="1:7">
      <c r="A250" s="46">
        <v>5</v>
      </c>
      <c r="B250" s="13"/>
      <c r="C250" s="13"/>
      <c r="D250" s="13"/>
      <c r="E250" s="13"/>
      <c r="F250" s="13"/>
      <c r="G250" s="48"/>
    </row>
    <row r="251" spans="1:7">
      <c r="A251" s="3" t="s">
        <v>9</v>
      </c>
    </row>
    <row r="252" spans="1:7">
      <c r="A252" s="3" t="s">
        <v>51</v>
      </c>
      <c r="B252" s="6" t="s">
        <v>52</v>
      </c>
      <c r="C252" s="6" t="s">
        <v>53</v>
      </c>
      <c r="D252" s="6" t="s">
        <v>54</v>
      </c>
      <c r="E252" s="6" t="s">
        <v>55</v>
      </c>
      <c r="F252" s="6" t="s">
        <v>56</v>
      </c>
      <c r="G252" s="4" t="s">
        <v>57</v>
      </c>
    </row>
    <row r="253" spans="1:7">
      <c r="A253" s="20"/>
      <c r="B253" s="21"/>
      <c r="C253" s="21"/>
      <c r="D253" s="21"/>
      <c r="E253" s="21"/>
      <c r="F253" s="21"/>
      <c r="G253" s="17"/>
    </row>
    <row r="254" spans="1:7">
      <c r="A254" s="3">
        <f>COUNTIF(A4:A248,"On foot all the way")</f>
        <v>81</v>
      </c>
      <c r="B254" s="6">
        <f>COUNTIF(B4:B248,"Bicycle")</f>
        <v>4</v>
      </c>
      <c r="C254" s="6">
        <f>COUNTIF(C4:C248,"Motorbike / motor scooter / moped")</f>
        <v>2</v>
      </c>
      <c r="D254" s="6">
        <f>COUNTIF(D4:D248,"Car driver")</f>
        <v>136</v>
      </c>
      <c r="E254" s="6">
        <f>COUNTIF(E4:E248,"Car passenger")</f>
        <v>14</v>
      </c>
      <c r="F254" s="6">
        <f>COUNTIF(F4:F248,"Service bus / coach")</f>
        <v>7</v>
      </c>
      <c r="G254" s="4">
        <f>COUNTIF(G4:G248,"Tour bus / coach")</f>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254"/>
  <sheetViews>
    <sheetView topLeftCell="A41" workbookViewId="0">
      <selection sqref="A1:C1048576"/>
    </sheetView>
  </sheetViews>
  <sheetFormatPr defaultRowHeight="12.75"/>
  <cols>
    <col min="1" max="3" width="9.140625" style="6"/>
  </cols>
  <sheetData>
    <row r="1" spans="1:3">
      <c r="A1" s="15">
        <v>6</v>
      </c>
      <c r="B1" s="15"/>
      <c r="C1" s="15"/>
    </row>
    <row r="2" spans="1:3">
      <c r="A2" s="6" t="s">
        <v>10</v>
      </c>
    </row>
    <row r="3" spans="1:3">
      <c r="A3" s="21" t="s">
        <v>59</v>
      </c>
      <c r="B3" s="21" t="s">
        <v>60</v>
      </c>
      <c r="C3" s="21" t="s">
        <v>61</v>
      </c>
    </row>
    <row r="4" spans="1:3">
      <c r="B4" s="6" t="s">
        <v>60</v>
      </c>
    </row>
    <row r="5" spans="1:3">
      <c r="C5" s="6" t="s">
        <v>61</v>
      </c>
    </row>
    <row r="6" spans="1:3">
      <c r="A6" s="6" t="s">
        <v>59</v>
      </c>
    </row>
    <row r="11" spans="1:3">
      <c r="C11" s="6" t="s">
        <v>61</v>
      </c>
    </row>
    <row r="12" spans="1:3">
      <c r="B12" s="6" t="s">
        <v>60</v>
      </c>
    </row>
    <row r="13" spans="1:3">
      <c r="A13" s="6" t="s">
        <v>59</v>
      </c>
    </row>
    <row r="14" spans="1:3">
      <c r="C14" s="6" t="s">
        <v>61</v>
      </c>
    </row>
    <row r="16" spans="1:3">
      <c r="B16" s="6" t="s">
        <v>60</v>
      </c>
    </row>
    <row r="18" spans="1:3">
      <c r="A18" s="6" t="s">
        <v>59</v>
      </c>
    </row>
    <row r="19" spans="1:3">
      <c r="A19" s="6" t="s">
        <v>59</v>
      </c>
    </row>
    <row r="20" spans="1:3">
      <c r="C20" s="6" t="s">
        <v>61</v>
      </c>
    </row>
    <row r="21" spans="1:3">
      <c r="A21" s="6" t="s">
        <v>59</v>
      </c>
    </row>
    <row r="24" spans="1:3">
      <c r="B24" s="6" t="s">
        <v>60</v>
      </c>
    </row>
    <row r="30" spans="1:3">
      <c r="B30" s="6" t="s">
        <v>60</v>
      </c>
    </row>
    <row r="35" spans="1:3">
      <c r="B35" s="6" t="s">
        <v>60</v>
      </c>
    </row>
    <row r="36" spans="1:3">
      <c r="A36" s="41" t="s">
        <v>59</v>
      </c>
      <c r="B36" s="41"/>
      <c r="C36" s="41"/>
    </row>
    <row r="39" spans="1:3">
      <c r="B39" s="6" t="s">
        <v>60</v>
      </c>
    </row>
    <row r="40" spans="1:3">
      <c r="A40" s="6" t="s">
        <v>59</v>
      </c>
    </row>
    <row r="41" spans="1:3">
      <c r="B41" s="6" t="s">
        <v>60</v>
      </c>
    </row>
    <row r="42" spans="1:3">
      <c r="A42" s="6" t="s">
        <v>59</v>
      </c>
    </row>
    <row r="43" spans="1:3">
      <c r="B43" s="6" t="s">
        <v>60</v>
      </c>
    </row>
    <row r="44" spans="1:3">
      <c r="B44" s="6" t="s">
        <v>60</v>
      </c>
    </row>
    <row r="45" spans="1:3">
      <c r="B45" s="6" t="s">
        <v>60</v>
      </c>
    </row>
    <row r="49" spans="1:2">
      <c r="A49" s="6" t="s">
        <v>59</v>
      </c>
    </row>
    <row r="50" spans="1:2">
      <c r="B50" s="6" t="s">
        <v>60</v>
      </c>
    </row>
    <row r="53" spans="1:2">
      <c r="B53" s="6" t="s">
        <v>60</v>
      </c>
    </row>
    <row r="54" spans="1:2">
      <c r="B54" s="6" t="s">
        <v>60</v>
      </c>
    </row>
    <row r="57" spans="1:2">
      <c r="B57" s="6" t="s">
        <v>60</v>
      </c>
    </row>
    <row r="60" spans="1:2">
      <c r="A60" s="6" t="s">
        <v>59</v>
      </c>
    </row>
    <row r="64" spans="1:2">
      <c r="B64" s="6" t="s">
        <v>60</v>
      </c>
    </row>
    <row r="65" spans="1:2">
      <c r="B65" s="6" t="s">
        <v>60</v>
      </c>
    </row>
    <row r="68" spans="1:2">
      <c r="A68" s="6" t="s">
        <v>59</v>
      </c>
    </row>
    <row r="71" spans="1:2">
      <c r="B71" s="6" t="s">
        <v>60</v>
      </c>
    </row>
    <row r="72" spans="1:2">
      <c r="A72" s="6" t="s">
        <v>59</v>
      </c>
    </row>
    <row r="74" spans="1:2">
      <c r="B74" s="6" t="s">
        <v>60</v>
      </c>
    </row>
    <row r="75" spans="1:2">
      <c r="B75" s="6" t="s">
        <v>60</v>
      </c>
    </row>
    <row r="80" spans="1:2">
      <c r="A80" s="6" t="s">
        <v>59</v>
      </c>
    </row>
    <row r="84" spans="1:2">
      <c r="A84" s="6" t="s">
        <v>59</v>
      </c>
    </row>
    <row r="86" spans="1:2">
      <c r="B86" s="6" t="s">
        <v>60</v>
      </c>
    </row>
    <row r="88" spans="1:2">
      <c r="A88" s="6" t="s">
        <v>59</v>
      </c>
    </row>
    <row r="90" spans="1:2">
      <c r="B90" s="6" t="s">
        <v>60</v>
      </c>
    </row>
    <row r="95" spans="1:2">
      <c r="B95" s="6" t="s">
        <v>60</v>
      </c>
    </row>
    <row r="96" spans="1:2">
      <c r="A96" s="6" t="s">
        <v>59</v>
      </c>
    </row>
    <row r="99" spans="1:2">
      <c r="B99" s="6" t="s">
        <v>60</v>
      </c>
    </row>
    <row r="100" spans="1:2">
      <c r="B100" s="6" t="s">
        <v>60</v>
      </c>
    </row>
    <row r="103" spans="1:2">
      <c r="A103" s="6" t="s">
        <v>59</v>
      </c>
    </row>
    <row r="104" spans="1:2">
      <c r="B104" s="6" t="s">
        <v>60</v>
      </c>
    </row>
    <row r="105" spans="1:2">
      <c r="A105" s="6" t="s">
        <v>59</v>
      </c>
    </row>
    <row r="106" spans="1:2">
      <c r="A106" s="6" t="s">
        <v>59</v>
      </c>
    </row>
    <row r="107" spans="1:2">
      <c r="A107" s="6" t="s">
        <v>59</v>
      </c>
    </row>
    <row r="108" spans="1:2">
      <c r="A108" s="6" t="s">
        <v>59</v>
      </c>
    </row>
    <row r="110" spans="1:2">
      <c r="A110" s="6" t="s">
        <v>59</v>
      </c>
    </row>
    <row r="111" spans="1:2">
      <c r="B111" s="6" t="s">
        <v>60</v>
      </c>
    </row>
    <row r="112" spans="1:2">
      <c r="A112" s="6" t="s">
        <v>59</v>
      </c>
    </row>
    <row r="113" spans="1:3">
      <c r="B113" s="6" t="s">
        <v>60</v>
      </c>
    </row>
    <row r="115" spans="1:3">
      <c r="B115" s="6" t="s">
        <v>60</v>
      </c>
    </row>
    <row r="117" spans="1:3">
      <c r="A117" s="6" t="s">
        <v>59</v>
      </c>
    </row>
    <row r="118" spans="1:3">
      <c r="A118" s="6" t="s">
        <v>59</v>
      </c>
    </row>
    <row r="119" spans="1:3">
      <c r="A119" s="6" t="s">
        <v>59</v>
      </c>
    </row>
    <row r="121" spans="1:3">
      <c r="B121" s="6" t="s">
        <v>60</v>
      </c>
    </row>
    <row r="122" spans="1:3">
      <c r="B122" s="6" t="s">
        <v>60</v>
      </c>
    </row>
    <row r="123" spans="1:3">
      <c r="A123" s="6" t="s">
        <v>59</v>
      </c>
    </row>
    <row r="124" spans="1:3">
      <c r="A124" s="6" t="s">
        <v>59</v>
      </c>
    </row>
    <row r="126" spans="1:3">
      <c r="A126" s="6" t="s">
        <v>59</v>
      </c>
    </row>
    <row r="128" spans="1:3">
      <c r="C128" s="6" t="s">
        <v>61</v>
      </c>
    </row>
    <row r="129" spans="1:2">
      <c r="A129" s="6" t="s">
        <v>59</v>
      </c>
    </row>
    <row r="131" spans="1:2">
      <c r="A131" s="6" t="s">
        <v>59</v>
      </c>
    </row>
    <row r="132" spans="1:2">
      <c r="A132" s="6" t="s">
        <v>59</v>
      </c>
    </row>
    <row r="133" spans="1:2">
      <c r="B133" s="6" t="s">
        <v>60</v>
      </c>
    </row>
    <row r="134" spans="1:2">
      <c r="B134" s="6" t="s">
        <v>60</v>
      </c>
    </row>
    <row r="135" spans="1:2">
      <c r="B135" s="6" t="s">
        <v>60</v>
      </c>
    </row>
    <row r="138" spans="1:2">
      <c r="A138" s="6" t="s">
        <v>59</v>
      </c>
    </row>
    <row r="139" spans="1:2">
      <c r="B139" s="6" t="s">
        <v>60</v>
      </c>
    </row>
    <row r="140" spans="1:2">
      <c r="A140" s="6" t="s">
        <v>59</v>
      </c>
    </row>
    <row r="141" spans="1:2">
      <c r="B141" s="6" t="s">
        <v>60</v>
      </c>
    </row>
    <row r="143" spans="1:2">
      <c r="B143" s="6" t="s">
        <v>60</v>
      </c>
    </row>
    <row r="144" spans="1:2">
      <c r="B144" s="6" t="s">
        <v>60</v>
      </c>
    </row>
    <row r="145" spans="1:2">
      <c r="B145" s="6" t="s">
        <v>60</v>
      </c>
    </row>
    <row r="147" spans="1:2">
      <c r="B147" s="6" t="s">
        <v>60</v>
      </c>
    </row>
    <row r="148" spans="1:2">
      <c r="B148" s="6" t="s">
        <v>60</v>
      </c>
    </row>
    <row r="149" spans="1:2">
      <c r="B149" s="6" t="s">
        <v>60</v>
      </c>
    </row>
    <row r="150" spans="1:2">
      <c r="A150" s="6" t="s">
        <v>59</v>
      </c>
    </row>
    <row r="152" spans="1:2">
      <c r="A152" s="6" t="s">
        <v>59</v>
      </c>
    </row>
    <row r="155" spans="1:2">
      <c r="B155" s="6" t="s">
        <v>60</v>
      </c>
    </row>
    <row r="156" spans="1:2">
      <c r="B156" s="6" t="s">
        <v>60</v>
      </c>
    </row>
    <row r="158" spans="1:2">
      <c r="B158" s="6" t="s">
        <v>60</v>
      </c>
    </row>
    <row r="160" spans="1:2">
      <c r="A160" s="6" t="s">
        <v>59</v>
      </c>
    </row>
    <row r="161" spans="1:2">
      <c r="A161" s="6" t="s">
        <v>59</v>
      </c>
    </row>
    <row r="162" spans="1:2">
      <c r="B162" s="6" t="s">
        <v>60</v>
      </c>
    </row>
    <row r="163" spans="1:2">
      <c r="A163" s="6" t="s">
        <v>59</v>
      </c>
    </row>
    <row r="166" spans="1:2">
      <c r="A166" s="6" t="s">
        <v>59</v>
      </c>
    </row>
    <row r="167" spans="1:2">
      <c r="B167" s="6" t="s">
        <v>60</v>
      </c>
    </row>
    <row r="168" spans="1:2">
      <c r="B168" s="6" t="s">
        <v>60</v>
      </c>
    </row>
    <row r="169" spans="1:2">
      <c r="B169" s="6" t="s">
        <v>60</v>
      </c>
    </row>
    <row r="171" spans="1:2">
      <c r="A171" s="6" t="s">
        <v>59</v>
      </c>
    </row>
    <row r="173" spans="1:2">
      <c r="A173" s="6" t="s">
        <v>59</v>
      </c>
    </row>
    <row r="175" spans="1:2">
      <c r="B175" s="6" t="s">
        <v>60</v>
      </c>
    </row>
    <row r="176" spans="1:2">
      <c r="A176" s="6" t="s">
        <v>59</v>
      </c>
    </row>
    <row r="178" spans="1:2">
      <c r="A178" s="6" t="s">
        <v>59</v>
      </c>
    </row>
    <row r="186" spans="1:2">
      <c r="B186" s="6" t="s">
        <v>60</v>
      </c>
    </row>
    <row r="189" spans="1:2">
      <c r="A189" s="6" t="s">
        <v>59</v>
      </c>
    </row>
    <row r="190" spans="1:2">
      <c r="B190" s="6" t="s">
        <v>60</v>
      </c>
    </row>
    <row r="195" spans="1:2">
      <c r="B195" s="6" t="s">
        <v>60</v>
      </c>
    </row>
    <row r="196" spans="1:2">
      <c r="A196" s="6" t="s">
        <v>59</v>
      </c>
    </row>
    <row r="197" spans="1:2">
      <c r="B197" s="6" t="s">
        <v>60</v>
      </c>
    </row>
    <row r="199" spans="1:2">
      <c r="A199" s="6" t="s">
        <v>59</v>
      </c>
    </row>
    <row r="200" spans="1:2">
      <c r="B200" s="6" t="s">
        <v>60</v>
      </c>
    </row>
    <row r="202" spans="1:2">
      <c r="B202" s="6" t="s">
        <v>60</v>
      </c>
    </row>
    <row r="203" spans="1:2">
      <c r="B203" s="6" t="s">
        <v>60</v>
      </c>
    </row>
    <row r="204" spans="1:2">
      <c r="A204" s="6" t="s">
        <v>59</v>
      </c>
    </row>
    <row r="206" spans="1:2">
      <c r="A206" s="6" t="s">
        <v>59</v>
      </c>
    </row>
    <row r="208" spans="1:2">
      <c r="B208" s="6" t="s">
        <v>60</v>
      </c>
    </row>
    <row r="209" spans="1:2">
      <c r="B209" s="6" t="s">
        <v>60</v>
      </c>
    </row>
    <row r="211" spans="1:2">
      <c r="B211" s="6" t="s">
        <v>60</v>
      </c>
    </row>
    <row r="212" spans="1:2">
      <c r="B212" s="6" t="s">
        <v>60</v>
      </c>
    </row>
    <row r="213" spans="1:2">
      <c r="A213" s="6" t="s">
        <v>59</v>
      </c>
    </row>
    <row r="215" spans="1:2">
      <c r="B215" s="6" t="s">
        <v>60</v>
      </c>
    </row>
    <row r="216" spans="1:2">
      <c r="B216" s="6" t="s">
        <v>60</v>
      </c>
    </row>
    <row r="218" spans="1:2">
      <c r="A218" s="6" t="s">
        <v>59</v>
      </c>
    </row>
    <row r="219" spans="1:2">
      <c r="A219" s="6" t="s">
        <v>59</v>
      </c>
    </row>
    <row r="220" spans="1:2">
      <c r="A220" s="6" t="s">
        <v>59</v>
      </c>
    </row>
    <row r="221" spans="1:2">
      <c r="A221" s="6" t="s">
        <v>59</v>
      </c>
    </row>
    <row r="222" spans="1:2">
      <c r="A222" s="6" t="s">
        <v>59</v>
      </c>
    </row>
    <row r="223" spans="1:2">
      <c r="B223" s="6" t="s">
        <v>60</v>
      </c>
    </row>
    <row r="224" spans="1:2">
      <c r="B224" s="6" t="s">
        <v>60</v>
      </c>
    </row>
    <row r="227" spans="1:2">
      <c r="A227" s="6" t="s">
        <v>59</v>
      </c>
    </row>
    <row r="230" spans="1:2">
      <c r="A230" s="6" t="s">
        <v>59</v>
      </c>
    </row>
    <row r="231" spans="1:2">
      <c r="A231" s="6" t="s">
        <v>59</v>
      </c>
    </row>
    <row r="235" spans="1:2">
      <c r="B235" s="6" t="s">
        <v>60</v>
      </c>
    </row>
    <row r="236" spans="1:2">
      <c r="B236" s="6" t="s">
        <v>60</v>
      </c>
    </row>
    <row r="237" spans="1:2">
      <c r="B237" s="6" t="s">
        <v>60</v>
      </c>
    </row>
    <row r="240" spans="1:2">
      <c r="B240" s="6" t="s">
        <v>60</v>
      </c>
    </row>
    <row r="244" spans="1:3">
      <c r="A244" s="6" t="s">
        <v>59</v>
      </c>
    </row>
    <row r="246" spans="1:3">
      <c r="A246" s="6" t="s">
        <v>59</v>
      </c>
    </row>
    <row r="247" spans="1:3">
      <c r="B247" s="6" t="s">
        <v>60</v>
      </c>
    </row>
    <row r="248" spans="1:3">
      <c r="B248" s="6" t="s">
        <v>60</v>
      </c>
    </row>
    <row r="250" spans="1:3">
      <c r="A250" s="13">
        <v>6</v>
      </c>
      <c r="B250" s="13"/>
      <c r="C250" s="13"/>
    </row>
    <row r="251" spans="1:3">
      <c r="A251" s="6" t="s">
        <v>10</v>
      </c>
    </row>
    <row r="252" spans="1:3">
      <c r="A252" s="6" t="s">
        <v>59</v>
      </c>
      <c r="B252" s="6" t="s">
        <v>60</v>
      </c>
      <c r="C252" s="6" t="s">
        <v>61</v>
      </c>
    </row>
    <row r="253" spans="1:3">
      <c r="A253" s="21"/>
      <c r="B253" s="21"/>
      <c r="C253" s="21"/>
    </row>
    <row r="254" spans="1:3">
      <c r="A254" s="6">
        <f>COUNTIF(A4:A248,"Checked preferred parking place first")</f>
        <v>60</v>
      </c>
      <c r="B254" s="6">
        <f>COUNTIF(B4:B248,"Tried to find on-street parking place first")</f>
        <v>71</v>
      </c>
      <c r="C254" s="6">
        <f>COUNTIF(C4:C248,"Followed directions to off-street car park")</f>
        <v>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254"/>
  <sheetViews>
    <sheetView workbookViewId="0">
      <selection sqref="A1:B1048576"/>
    </sheetView>
  </sheetViews>
  <sheetFormatPr defaultRowHeight="12.75"/>
  <cols>
    <col min="1" max="1" width="9.140625" style="3"/>
    <col min="2" max="2" width="9.140625" style="4"/>
  </cols>
  <sheetData>
    <row r="1" spans="1:2">
      <c r="A1" s="14">
        <v>7</v>
      </c>
      <c r="B1" s="16"/>
    </row>
    <row r="2" spans="1:2">
      <c r="A2" s="3" t="s">
        <v>11</v>
      </c>
    </row>
    <row r="3" spans="1:2">
      <c r="A3" s="20" t="s">
        <v>62</v>
      </c>
      <c r="B3" s="17" t="s">
        <v>63</v>
      </c>
    </row>
    <row r="6" spans="1:2">
      <c r="A6" s="3" t="s">
        <v>62</v>
      </c>
    </row>
    <row r="13" spans="1:2">
      <c r="A13" s="3" t="s">
        <v>62</v>
      </c>
    </row>
    <row r="18" spans="1:1">
      <c r="A18" s="3" t="s">
        <v>62</v>
      </c>
    </row>
    <row r="19" spans="1:1">
      <c r="A19" s="3" t="s">
        <v>62</v>
      </c>
    </row>
    <row r="21" spans="1:1">
      <c r="A21" s="3" t="s">
        <v>62</v>
      </c>
    </row>
    <row r="36" spans="1:2">
      <c r="A36" s="43" t="s">
        <v>62</v>
      </c>
      <c r="B36" s="42"/>
    </row>
    <row r="40" spans="1:2">
      <c r="A40" s="3" t="s">
        <v>62</v>
      </c>
    </row>
    <row r="42" spans="1:2">
      <c r="A42" s="3" t="s">
        <v>62</v>
      </c>
    </row>
    <row r="60" spans="1:1">
      <c r="A60" s="3" t="s">
        <v>62</v>
      </c>
    </row>
    <row r="68" spans="1:1">
      <c r="A68" s="3" t="s">
        <v>62</v>
      </c>
    </row>
    <row r="72" spans="1:1">
      <c r="A72" s="3" t="s">
        <v>62</v>
      </c>
    </row>
    <row r="84" spans="1:1">
      <c r="A84" s="3" t="s">
        <v>62</v>
      </c>
    </row>
    <row r="105" spans="1:1">
      <c r="A105" s="3" t="s">
        <v>62</v>
      </c>
    </row>
    <row r="106" spans="1:1">
      <c r="A106" s="3" t="s">
        <v>62</v>
      </c>
    </row>
    <row r="107" spans="1:1">
      <c r="A107" s="3" t="s">
        <v>62</v>
      </c>
    </row>
    <row r="108" spans="1:1">
      <c r="A108" s="3" t="s">
        <v>62</v>
      </c>
    </row>
    <row r="110" spans="1:1">
      <c r="A110" s="3" t="s">
        <v>62</v>
      </c>
    </row>
    <row r="112" spans="1:1">
      <c r="A112" s="3" t="s">
        <v>62</v>
      </c>
    </row>
    <row r="117" spans="1:2">
      <c r="A117" s="3" t="s">
        <v>62</v>
      </c>
    </row>
    <row r="118" spans="1:2">
      <c r="B118" s="4" t="s">
        <v>63</v>
      </c>
    </row>
    <row r="119" spans="1:2">
      <c r="A119" s="3" t="s">
        <v>62</v>
      </c>
    </row>
    <row r="123" spans="1:2">
      <c r="A123" s="3" t="s">
        <v>62</v>
      </c>
    </row>
    <row r="129" spans="1:2">
      <c r="A129" s="3" t="s">
        <v>62</v>
      </c>
    </row>
    <row r="131" spans="1:2">
      <c r="B131" s="4" t="s">
        <v>63</v>
      </c>
    </row>
    <row r="132" spans="1:2">
      <c r="A132" s="3" t="s">
        <v>62</v>
      </c>
    </row>
    <row r="138" spans="1:2">
      <c r="A138" s="3" t="s">
        <v>62</v>
      </c>
    </row>
    <row r="140" spans="1:2">
      <c r="A140" s="3" t="s">
        <v>62</v>
      </c>
    </row>
    <row r="150" spans="1:1">
      <c r="A150" s="3" t="s">
        <v>62</v>
      </c>
    </row>
    <row r="152" spans="1:1">
      <c r="A152" s="3" t="s">
        <v>62</v>
      </c>
    </row>
    <row r="160" spans="1:1">
      <c r="A160" s="3" t="s">
        <v>62</v>
      </c>
    </row>
    <row r="161" spans="1:1">
      <c r="A161" s="3" t="s">
        <v>62</v>
      </c>
    </row>
    <row r="163" spans="1:1">
      <c r="A163" s="3" t="s">
        <v>62</v>
      </c>
    </row>
    <row r="166" spans="1:1">
      <c r="A166" s="3" t="s">
        <v>62</v>
      </c>
    </row>
    <row r="171" spans="1:1">
      <c r="A171" s="3" t="s">
        <v>62</v>
      </c>
    </row>
    <row r="173" spans="1:1">
      <c r="A173" s="3" t="s">
        <v>62</v>
      </c>
    </row>
    <row r="176" spans="1:1">
      <c r="A176" s="3" t="s">
        <v>62</v>
      </c>
    </row>
    <row r="196" spans="1:2">
      <c r="B196" s="4" t="s">
        <v>63</v>
      </c>
    </row>
    <row r="199" spans="1:2">
      <c r="A199" s="3" t="s">
        <v>62</v>
      </c>
    </row>
    <row r="204" spans="1:2">
      <c r="A204" s="3" t="s">
        <v>62</v>
      </c>
    </row>
    <row r="206" spans="1:2">
      <c r="A206" s="3" t="s">
        <v>62</v>
      </c>
    </row>
    <row r="213" spans="1:1">
      <c r="A213" s="3" t="s">
        <v>62</v>
      </c>
    </row>
    <row r="218" spans="1:1">
      <c r="A218" s="3" t="s">
        <v>62</v>
      </c>
    </row>
    <row r="219" spans="1:1">
      <c r="A219" s="3" t="s">
        <v>62</v>
      </c>
    </row>
    <row r="220" spans="1:1">
      <c r="A220" s="3" t="s">
        <v>62</v>
      </c>
    </row>
    <row r="221" spans="1:1">
      <c r="A221" s="3" t="s">
        <v>62</v>
      </c>
    </row>
    <row r="222" spans="1:1">
      <c r="A222" s="3" t="s">
        <v>62</v>
      </c>
    </row>
    <row r="227" spans="1:2">
      <c r="A227" s="3" t="s">
        <v>62</v>
      </c>
    </row>
    <row r="230" spans="1:2">
      <c r="A230" s="3" t="s">
        <v>62</v>
      </c>
    </row>
    <row r="231" spans="1:2">
      <c r="B231" s="4" t="s">
        <v>63</v>
      </c>
    </row>
    <row r="244" spans="1:2">
      <c r="A244" s="3" t="s">
        <v>62</v>
      </c>
    </row>
    <row r="246" spans="1:2">
      <c r="A246" s="3" t="s">
        <v>62</v>
      </c>
    </row>
    <row r="250" spans="1:2">
      <c r="A250" s="46">
        <v>7</v>
      </c>
      <c r="B250" s="48"/>
    </row>
    <row r="251" spans="1:2">
      <c r="A251" s="3" t="s">
        <v>11</v>
      </c>
    </row>
    <row r="252" spans="1:2">
      <c r="A252" s="3" t="s">
        <v>62</v>
      </c>
      <c r="B252" s="4" t="s">
        <v>63</v>
      </c>
    </row>
    <row r="253" spans="1:2">
      <c r="A253" s="20"/>
      <c r="B253" s="17"/>
    </row>
    <row r="254" spans="1:2">
      <c r="A254" s="3">
        <f>COUNTIF(A4:A248,"Yes")</f>
        <v>47</v>
      </c>
      <c r="B254" s="4">
        <f>COUNTIF(B4:B248,"No")</f>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AllUserQs</vt:lpstr>
      <vt:lpstr>Q0source</vt:lpstr>
      <vt:lpstr>Q1sex</vt:lpstr>
      <vt:lpstr>Q2age</vt:lpstr>
      <vt:lpstr>Q3code</vt:lpstr>
      <vt:lpstr>Q4freq</vt:lpstr>
      <vt:lpstr>Q5trav</vt:lpstr>
      <vt:lpstr>Q6findp</vt:lpstr>
      <vt:lpstr>Q7prefp</vt:lpstr>
      <vt:lpstr>Q8findp</vt:lpstr>
      <vt:lpstr>Q9wherep</vt:lpstr>
      <vt:lpstr>Q10purpv</vt:lpstr>
      <vt:lpstr>Q11with</vt:lpstr>
      <vt:lpstr>Q12spend</vt:lpstr>
      <vt:lpstr>Q13long</vt:lpstr>
      <vt:lpstr>Q14limit</vt:lpstr>
      <vt:lpstr>Q15aspects</vt:lpstr>
      <vt:lpstr>Q16recom</vt:lpstr>
      <vt:lpstr>Q17imp</vt:lpstr>
      <vt:lpstr>Q18£inc</vt:lpstr>
      <vt:lpstr>Q19£which</vt:lpstr>
      <vt:lpstr>Q20c&amp;c</vt:lpstr>
      <vt:lpstr>Q21s&amp;c</vt:lpstr>
      <vt:lpstr>Q22b&amp;c</vt:lpstr>
      <vt:lpstr>Q23del</vt:lpstr>
      <vt:lpstr>Q24-26info</vt:lpstr>
      <vt:lpstr>Q27-29prob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Melvin Reynolds</dc:creator>
  <cp:lastModifiedBy>Melvin Reynolds</cp:lastModifiedBy>
  <dcterms:created xsi:type="dcterms:W3CDTF">2014-11-13T18:25:17Z</dcterms:created>
  <dcterms:modified xsi:type="dcterms:W3CDTF">2014-12-16T20:57:33Z</dcterms:modified>
</cp:coreProperties>
</file>